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1610" windowHeight="5130"/>
  </bookViews>
  <sheets>
    <sheet name="invoerblad" sheetId="2" r:id="rId1"/>
    <sheet name="rekenblad" sheetId="1" state="hidden" r:id="rId2"/>
    <sheet name="Rapport Exponentieel" sheetId="3" r:id="rId3"/>
    <sheet name="Rapport Lineair" sheetId="20" r:id="rId4"/>
    <sheet name="Rapport Logistisch" sheetId="21" r:id="rId5"/>
    <sheet name="DataHe" sheetId="9" state="hidden" r:id="rId6"/>
    <sheet name="Historie" sheetId="17" state="hidden" r:id="rId7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J5" i="21"/>
  <c r="D3" i="21"/>
  <c r="D2" i="21"/>
  <c r="D1" i="21"/>
  <c r="J5" i="20"/>
  <c r="D3" i="20"/>
  <c r="D2" i="20"/>
  <c r="D1" i="20"/>
  <c r="J5" i="3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7" i="9"/>
  <c r="A6" i="9"/>
  <c r="A3" i="1"/>
  <c r="A7" i="2"/>
  <c r="A2" i="1" s="1"/>
  <c r="A4" i="1"/>
  <c r="A6" i="2"/>
  <c r="D3" i="3"/>
  <c r="D2" i="3"/>
  <c r="D1" i="3"/>
  <c r="D125" i="1"/>
  <c r="H125" i="1" s="1"/>
  <c r="D124" i="1"/>
  <c r="H124" i="1" s="1"/>
  <c r="D123" i="1"/>
  <c r="H123" i="1" s="1"/>
  <c r="D122" i="1"/>
  <c r="E122" i="1" s="1"/>
  <c r="F122" i="1" s="1"/>
  <c r="D121" i="1"/>
  <c r="H121" i="1"/>
  <c r="D120" i="1"/>
  <c r="E120" i="1"/>
  <c r="F120" i="1" s="1"/>
  <c r="D119" i="1"/>
  <c r="H119" i="1" s="1"/>
  <c r="D118" i="1"/>
  <c r="E118" i="1" s="1"/>
  <c r="F118" i="1" s="1"/>
  <c r="D117" i="1"/>
  <c r="H117" i="1"/>
  <c r="D116" i="1"/>
  <c r="H116" i="1" s="1"/>
  <c r="D115" i="1"/>
  <c r="D114" i="1"/>
  <c r="E114" i="1" s="1"/>
  <c r="F114" i="1" s="1"/>
  <c r="D113" i="1"/>
  <c r="E113" i="1" s="1"/>
  <c r="F113" i="1" s="1"/>
  <c r="D112" i="1"/>
  <c r="H112" i="1" s="1"/>
  <c r="D111" i="1"/>
  <c r="H111" i="1" s="1"/>
  <c r="D110" i="1"/>
  <c r="E110" i="1" s="1"/>
  <c r="F110" i="1" s="1"/>
  <c r="D109" i="1"/>
  <c r="H109" i="1" s="1"/>
  <c r="D108" i="1"/>
  <c r="D107" i="1"/>
  <c r="H107" i="1" s="1"/>
  <c r="D106" i="1"/>
  <c r="E106" i="1" s="1"/>
  <c r="F106" i="1" s="1"/>
  <c r="D105" i="1"/>
  <c r="H105" i="1" s="1"/>
  <c r="D104" i="1"/>
  <c r="H104" i="1" s="1"/>
  <c r="D103" i="1"/>
  <c r="H103" i="1" s="1"/>
  <c r="D102" i="1"/>
  <c r="E102" i="1" s="1"/>
  <c r="F102" i="1" s="1"/>
  <c r="D101" i="1"/>
  <c r="E101" i="1" s="1"/>
  <c r="F101" i="1" s="1"/>
  <c r="D100" i="1"/>
  <c r="E100" i="1" s="1"/>
  <c r="F100" i="1" s="1"/>
  <c r="D99" i="1"/>
  <c r="H99" i="1" s="1"/>
  <c r="D98" i="1"/>
  <c r="E98" i="1" s="1"/>
  <c r="F98" i="1" s="1"/>
  <c r="D97" i="1"/>
  <c r="E97" i="1" s="1"/>
  <c r="F97" i="1" s="1"/>
  <c r="D96" i="1"/>
  <c r="H96" i="1" s="1"/>
  <c r="D95" i="1"/>
  <c r="D94" i="1"/>
  <c r="E94" i="1" s="1"/>
  <c r="F94" i="1" s="1"/>
  <c r="D93" i="1"/>
  <c r="H93" i="1" s="1"/>
  <c r="D92" i="1"/>
  <c r="H92" i="1" s="1"/>
  <c r="D91" i="1"/>
  <c r="H91" i="1" s="1"/>
  <c r="D90" i="1"/>
  <c r="H90" i="1" s="1"/>
  <c r="D89" i="1"/>
  <c r="H89" i="1" s="1"/>
  <c r="D88" i="1"/>
  <c r="E88" i="1" s="1"/>
  <c r="F88" i="1" s="1"/>
  <c r="D86" i="1"/>
  <c r="H86" i="1" s="1"/>
  <c r="D85" i="1"/>
  <c r="H85" i="1" s="1"/>
  <c r="D84" i="1"/>
  <c r="H84" i="1" s="1"/>
  <c r="D83" i="1"/>
  <c r="E83" i="1" s="1"/>
  <c r="F83" i="1" s="1"/>
  <c r="D82" i="1"/>
  <c r="E82" i="1" s="1"/>
  <c r="F82" i="1" s="1"/>
  <c r="D81" i="1"/>
  <c r="D79" i="1"/>
  <c r="H79" i="1" s="1"/>
  <c r="D78" i="1"/>
  <c r="E78" i="1" s="1"/>
  <c r="F78" i="1" s="1"/>
  <c r="D77" i="1"/>
  <c r="H77" i="1" s="1"/>
  <c r="D76" i="1"/>
  <c r="E76" i="1" s="1"/>
  <c r="F76" i="1" s="1"/>
  <c r="D75" i="1"/>
  <c r="E75" i="1" s="1"/>
  <c r="F75" i="1" s="1"/>
  <c r="D74" i="1"/>
  <c r="E74" i="1" s="1"/>
  <c r="F74" i="1" s="1"/>
  <c r="D72" i="1"/>
  <c r="D71" i="1"/>
  <c r="H71" i="1" s="1"/>
  <c r="D70" i="1"/>
  <c r="E70" i="1" s="1"/>
  <c r="F70" i="1" s="1"/>
  <c r="D69" i="1"/>
  <c r="H69" i="1" s="1"/>
  <c r="D68" i="1"/>
  <c r="H68" i="1" s="1"/>
  <c r="D67" i="1"/>
  <c r="H67" i="1" s="1"/>
  <c r="D65" i="1"/>
  <c r="D64" i="1"/>
  <c r="E64" i="1" s="1"/>
  <c r="F64" i="1" s="1"/>
  <c r="D63" i="1"/>
  <c r="H63" i="1" s="1"/>
  <c r="D62" i="1"/>
  <c r="E62" i="1" s="1"/>
  <c r="F62" i="1" s="1"/>
  <c r="D61" i="1"/>
  <c r="H61" i="1" s="1"/>
  <c r="D60" i="1"/>
  <c r="H60" i="1" s="1"/>
  <c r="D58" i="1"/>
  <c r="H58" i="1" s="1"/>
  <c r="D57" i="1"/>
  <c r="E57" i="1" s="1"/>
  <c r="F57" i="1" s="1"/>
  <c r="D56" i="1"/>
  <c r="H56" i="1" s="1"/>
  <c r="D55" i="1"/>
  <c r="E55" i="1" s="1"/>
  <c r="F55" i="1" s="1"/>
  <c r="D54" i="1"/>
  <c r="E54" i="1" s="1"/>
  <c r="F54" i="1" s="1"/>
  <c r="D53" i="1"/>
  <c r="H53" i="1" s="1"/>
  <c r="D51" i="1"/>
  <c r="E51" i="1" s="1"/>
  <c r="F51" i="1" s="1"/>
  <c r="D50" i="1"/>
  <c r="E50" i="1" s="1"/>
  <c r="F50" i="1" s="1"/>
  <c r="D49" i="1"/>
  <c r="H49" i="1" s="1"/>
  <c r="D48" i="1"/>
  <c r="E48" i="1" s="1"/>
  <c r="F48" i="1" s="1"/>
  <c r="D47" i="1"/>
  <c r="H47" i="1" s="1"/>
  <c r="D46" i="1"/>
  <c r="E46" i="1" s="1"/>
  <c r="F46" i="1" s="1"/>
  <c r="D44" i="1"/>
  <c r="H44" i="1" s="1"/>
  <c r="D43" i="1"/>
  <c r="H43" i="1" s="1"/>
  <c r="D42" i="1"/>
  <c r="H42" i="1" s="1"/>
  <c r="D41" i="1"/>
  <c r="H41" i="1" s="1"/>
  <c r="D40" i="1"/>
  <c r="H40" i="1" s="1"/>
  <c r="D39" i="1"/>
  <c r="H39" i="1" s="1"/>
  <c r="D37" i="1"/>
  <c r="H37" i="1" s="1"/>
  <c r="D36" i="1"/>
  <c r="H36" i="1" s="1"/>
  <c r="D35" i="1"/>
  <c r="H35" i="1" s="1"/>
  <c r="D34" i="1"/>
  <c r="E34" i="1" s="1"/>
  <c r="F34" i="1" s="1"/>
  <c r="D33" i="1"/>
  <c r="H33" i="1" s="1"/>
  <c r="D32" i="1"/>
  <c r="E32" i="1" s="1"/>
  <c r="F32" i="1" s="1"/>
  <c r="D30" i="1"/>
  <c r="H30" i="1" s="1"/>
  <c r="D29" i="1"/>
  <c r="H29" i="1" s="1"/>
  <c r="D28" i="1"/>
  <c r="H28" i="1" s="1"/>
  <c r="D27" i="1"/>
  <c r="E27" i="1" s="1"/>
  <c r="F27" i="1" s="1"/>
  <c r="D26" i="1"/>
  <c r="H26" i="1" s="1"/>
  <c r="D87" i="1"/>
  <c r="E87" i="1" s="1"/>
  <c r="F87" i="1" s="1"/>
  <c r="E96" i="1"/>
  <c r="F96" i="1" s="1"/>
  <c r="E99" i="1"/>
  <c r="F99" i="1" s="1"/>
  <c r="E104" i="1"/>
  <c r="F104" i="1" s="1"/>
  <c r="E108" i="1"/>
  <c r="F108" i="1" s="1"/>
  <c r="E112" i="1"/>
  <c r="F112" i="1" s="1"/>
  <c r="E115" i="1"/>
  <c r="F115" i="1" s="1"/>
  <c r="E119" i="1"/>
  <c r="F119" i="1" s="1"/>
  <c r="D80" i="1"/>
  <c r="E80" i="1" s="1"/>
  <c r="F80" i="1" s="1"/>
  <c r="D73" i="1"/>
  <c r="E73" i="1" s="1"/>
  <c r="F73" i="1" s="1"/>
  <c r="D66" i="1"/>
  <c r="E66" i="1" s="1"/>
  <c r="F66" i="1" s="1"/>
  <c r="D59" i="1"/>
  <c r="E59" i="1" s="1"/>
  <c r="F59" i="1" s="1"/>
  <c r="D52" i="1"/>
  <c r="E52" i="1" s="1"/>
  <c r="F52" i="1" s="1"/>
  <c r="D45" i="1"/>
  <c r="E45" i="1" s="1"/>
  <c r="F45" i="1" s="1"/>
  <c r="D38" i="1"/>
  <c r="E38" i="1" s="1"/>
  <c r="F38" i="1" s="1"/>
  <c r="D31" i="1"/>
  <c r="E31" i="1" s="1"/>
  <c r="F31" i="1" s="1"/>
  <c r="D25" i="1"/>
  <c r="H25" i="1" s="1"/>
  <c r="D23" i="1"/>
  <c r="H23" i="1" s="1"/>
  <c r="D22" i="1"/>
  <c r="E22" i="1" s="1"/>
  <c r="F22" i="1" s="1"/>
  <c r="D21" i="1"/>
  <c r="E21" i="1" s="1"/>
  <c r="F21" i="1" s="1"/>
  <c r="D20" i="1"/>
  <c r="H20" i="1" s="1"/>
  <c r="D19" i="1"/>
  <c r="E19" i="1" s="1"/>
  <c r="F19" i="1" s="1"/>
  <c r="D18" i="1"/>
  <c r="D24" i="1"/>
  <c r="E24" i="1" s="1"/>
  <c r="F24" i="1" s="1"/>
  <c r="D16" i="1"/>
  <c r="E16" i="1" s="1"/>
  <c r="F16" i="1" s="1"/>
  <c r="D15" i="1"/>
  <c r="E15" i="1" s="1"/>
  <c r="F15" i="1" s="1"/>
  <c r="D17" i="1"/>
  <c r="E17" i="1" s="1"/>
  <c r="F17" i="1" s="1"/>
  <c r="D14" i="1"/>
  <c r="H14" i="1" s="1"/>
  <c r="D13" i="1"/>
  <c r="H13" i="1" s="1"/>
  <c r="D12" i="1"/>
  <c r="E12" i="1" s="1"/>
  <c r="F12" i="1" s="1"/>
  <c r="D10" i="1"/>
  <c r="D9" i="1"/>
  <c r="D8" i="1"/>
  <c r="E8" i="1" s="1"/>
  <c r="F8" i="1" s="1"/>
  <c r="D7" i="1"/>
  <c r="D6" i="1"/>
  <c r="D5" i="1"/>
  <c r="D4" i="1"/>
  <c r="E4" i="1" s="1"/>
  <c r="F4" i="1" s="1"/>
  <c r="E3" i="1"/>
  <c r="F3" i="1"/>
  <c r="D11" i="1"/>
  <c r="E11" i="1" s="1"/>
  <c r="F11" i="1" s="1"/>
  <c r="D2" i="1"/>
  <c r="E2" i="1" s="1"/>
  <c r="F2" i="1" s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Y2" i="1"/>
  <c r="H110" i="1"/>
  <c r="H97" i="1"/>
  <c r="E117" i="1"/>
  <c r="F117" i="1" s="1"/>
  <c r="H118" i="1"/>
  <c r="E123" i="1"/>
  <c r="F123" i="1" s="1"/>
  <c r="E105" i="1"/>
  <c r="F105" i="1" s="1"/>
  <c r="E109" i="1"/>
  <c r="F109" i="1" s="1"/>
  <c r="H113" i="1"/>
  <c r="E121" i="1"/>
  <c r="F121" i="1" s="1"/>
  <c r="H106" i="1"/>
  <c r="H76" i="1"/>
  <c r="H114" i="1"/>
  <c r="E125" i="1"/>
  <c r="F125" i="1" s="1"/>
  <c r="I125" i="1" s="1"/>
  <c r="E111" i="1"/>
  <c r="F111" i="1" s="1"/>
  <c r="E89" i="1"/>
  <c r="F89" i="1" s="1"/>
  <c r="E124" i="1"/>
  <c r="F124" i="1" s="1"/>
  <c r="H32" i="1"/>
  <c r="E63" i="1"/>
  <c r="F63" i="1" s="1"/>
  <c r="H120" i="1"/>
  <c r="E116" i="1"/>
  <c r="F116" i="1" s="1"/>
  <c r="H54" i="1"/>
  <c r="E77" i="1"/>
  <c r="F77" i="1" s="1"/>
  <c r="H16" i="1"/>
  <c r="H19" i="1"/>
  <c r="E30" i="1"/>
  <c r="F30" i="1" s="1"/>
  <c r="E41" i="1"/>
  <c r="F41" i="1" s="1"/>
  <c r="H21" i="1"/>
  <c r="E69" i="1"/>
  <c r="F69" i="1" s="1"/>
  <c r="H82" i="1"/>
  <c r="E25" i="1"/>
  <c r="F25" i="1" s="1"/>
  <c r="H75" i="1"/>
  <c r="H78" i="1"/>
  <c r="H51" i="1"/>
  <c r="E56" i="1"/>
  <c r="F56" i="1" s="1"/>
  <c r="E37" i="1"/>
  <c r="F37" i="1" s="1"/>
  <c r="H57" i="1"/>
  <c r="E65" i="1"/>
  <c r="F65" i="1" s="1"/>
  <c r="E79" i="1"/>
  <c r="F79" i="1" s="1"/>
  <c r="H62" i="1"/>
  <c r="H83" i="1"/>
  <c r="E43" i="1"/>
  <c r="F43" i="1" s="1"/>
  <c r="E60" i="1"/>
  <c r="F60" i="1" s="1"/>
  <c r="E68" i="1"/>
  <c r="F68" i="1" s="1"/>
  <c r="E81" i="1"/>
  <c r="F81" i="1" s="1"/>
  <c r="H3" i="1"/>
  <c r="E5" i="1"/>
  <c r="F5" i="1" s="1"/>
  <c r="E6" i="1"/>
  <c r="F6" i="1" s="1"/>
  <c r="E26" i="1"/>
  <c r="F26" i="1" s="1"/>
  <c r="E35" i="1"/>
  <c r="F35" i="1" s="1"/>
  <c r="E103" i="1"/>
  <c r="F103" i="1" s="1"/>
  <c r="E95" i="1"/>
  <c r="F95" i="1" s="1"/>
  <c r="H22" i="1"/>
  <c r="H74" i="1"/>
  <c r="E13" i="1"/>
  <c r="F13" i="1" s="1"/>
  <c r="E86" i="1"/>
  <c r="F86" i="1" s="1"/>
  <c r="E84" i="1"/>
  <c r="F84" i="1" s="1"/>
  <c r="H11" i="1"/>
  <c r="E23" i="1"/>
  <c r="F23" i="1" s="1"/>
  <c r="E49" i="1"/>
  <c r="F49" i="1" s="1"/>
  <c r="E107" i="1"/>
  <c r="F107" i="1" s="1"/>
  <c r="E93" i="1"/>
  <c r="F93" i="1" s="1"/>
  <c r="E91" i="1"/>
  <c r="F91" i="1" s="1"/>
  <c r="H15" i="1"/>
  <c r="H50" i="1"/>
  <c r="E33" i="1"/>
  <c r="F33" i="1" s="1"/>
  <c r="H55" i="1"/>
  <c r="E20" i="1"/>
  <c r="F20" i="1" s="1"/>
  <c r="H46" i="1"/>
  <c r="E7" i="1"/>
  <c r="F7" i="1" s="1"/>
  <c r="E58" i="1"/>
  <c r="F58" i="1" s="1"/>
  <c r="E14" i="1"/>
  <c r="F14" i="1" s="1"/>
  <c r="E71" i="1"/>
  <c r="F71" i="1" s="1"/>
  <c r="E67" i="1"/>
  <c r="F67" i="1" s="1"/>
  <c r="H12" i="1"/>
  <c r="E28" i="1"/>
  <c r="F28" i="1" s="1"/>
  <c r="E53" i="1"/>
  <c r="F53" i="1" s="1"/>
  <c r="E10" i="1"/>
  <c r="F10" i="1" s="1"/>
  <c r="E18" i="1"/>
  <c r="F18" i="1" s="1"/>
  <c r="H18" i="1"/>
  <c r="H9" i="1"/>
  <c r="E9" i="1"/>
  <c r="F9" i="1" s="1"/>
  <c r="H4" i="1"/>
  <c r="H64" i="1"/>
  <c r="E61" i="1"/>
  <c r="F61" i="1" s="1"/>
  <c r="E72" i="1"/>
  <c r="F72" i="1" s="1"/>
  <c r="H27" i="1"/>
  <c r="E36" i="1"/>
  <c r="F36" i="1" s="1"/>
  <c r="H34" i="1"/>
  <c r="E42" i="1"/>
  <c r="F42" i="1" s="1"/>
  <c r="H70" i="1"/>
  <c r="H48" i="1"/>
  <c r="E29" i="1"/>
  <c r="F29" i="1" s="1"/>
  <c r="E39" i="1"/>
  <c r="F39" i="1" s="1"/>
  <c r="H6" i="1"/>
  <c r="H5" i="1"/>
  <c r="H81" i="1"/>
  <c r="H7" i="1"/>
  <c r="H65" i="1"/>
  <c r="H8" i="1"/>
  <c r="H88" i="1"/>
  <c r="H72" i="1"/>
  <c r="H95" i="1"/>
  <c r="E44" i="1" l="1"/>
  <c r="F44" i="1" s="1"/>
  <c r="E40" i="1"/>
  <c r="F40" i="1" s="1"/>
  <c r="E47" i="1"/>
  <c r="F47" i="1" s="1"/>
  <c r="E90" i="1"/>
  <c r="F90" i="1" s="1"/>
  <c r="E85" i="1"/>
  <c r="F85" i="1" s="1"/>
  <c r="H98" i="1"/>
  <c r="H102" i="1"/>
  <c r="H100" i="1"/>
  <c r="E92" i="1"/>
  <c r="F92" i="1" s="1"/>
  <c r="H2" i="1"/>
  <c r="I124" i="1"/>
  <c r="I123" i="1" s="1"/>
  <c r="I2" i="1"/>
  <c r="G2" i="1"/>
  <c r="G3" i="1" s="1"/>
  <c r="G4" i="1" s="1"/>
  <c r="G5" i="1" s="1"/>
  <c r="G6" i="1" s="1"/>
  <c r="G7" i="1" s="1"/>
  <c r="G8" i="1" s="1"/>
  <c r="G9" i="1" s="1"/>
  <c r="H10" i="1" s="1"/>
  <c r="A11" i="2"/>
  <c r="A5" i="1"/>
  <c r="G10" i="1" l="1"/>
  <c r="G11" i="1" s="1"/>
  <c r="G12" i="1" s="1"/>
  <c r="G13" i="1" s="1"/>
  <c r="G14" i="1" s="1"/>
  <c r="G15" i="1" s="1"/>
  <c r="G16" i="1" s="1"/>
  <c r="H115" i="1"/>
  <c r="H101" i="1"/>
  <c r="K2" i="1"/>
  <c r="A6" i="1"/>
  <c r="A12" i="2"/>
  <c r="H17" i="1" l="1"/>
  <c r="G17" i="1"/>
  <c r="G18" i="1" s="1"/>
  <c r="G19" i="1" s="1"/>
  <c r="G20" i="1" s="1"/>
  <c r="G21" i="1" s="1"/>
  <c r="G22" i="1" s="1"/>
  <c r="G23" i="1" s="1"/>
  <c r="H38" i="1"/>
  <c r="H52" i="1"/>
  <c r="H73" i="1"/>
  <c r="A13" i="2"/>
  <c r="A7" i="1"/>
  <c r="H24" i="1" l="1"/>
  <c r="G24" i="1"/>
  <c r="G25" i="1" s="1"/>
  <c r="G26" i="1" s="1"/>
  <c r="G27" i="1" s="1"/>
  <c r="G28" i="1" s="1"/>
  <c r="G29" i="1" s="1"/>
  <c r="G30" i="1" s="1"/>
  <c r="H45" i="1"/>
  <c r="H59" i="1"/>
  <c r="H80" i="1"/>
  <c r="A8" i="1"/>
  <c r="A14" i="2"/>
  <c r="H31" i="1" l="1"/>
  <c r="G31" i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H66" i="1"/>
  <c r="G66" i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H87" i="1"/>
  <c r="A15" i="2"/>
  <c r="A9" i="1"/>
  <c r="H94" i="1" l="1"/>
  <c r="G94" i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A10" i="1"/>
  <c r="A16" i="2"/>
  <c r="H108" i="1" l="1"/>
  <c r="G108" i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A17" i="2"/>
  <c r="A11" i="1"/>
  <c r="H122" i="1" l="1"/>
  <c r="I122" i="1" s="1"/>
  <c r="I121" i="1" s="1"/>
  <c r="I120" i="1" s="1"/>
  <c r="G122" i="1"/>
  <c r="G123" i="1" s="1"/>
  <c r="G124" i="1" s="1"/>
  <c r="G125" i="1" s="1"/>
  <c r="A18" i="2"/>
  <c r="A12" i="1"/>
  <c r="I119" i="1" l="1"/>
  <c r="J125" i="1"/>
  <c r="C130" i="2" s="1"/>
  <c r="A19" i="2"/>
  <c r="A13" i="1"/>
  <c r="I118" i="1" l="1"/>
  <c r="J124" i="1"/>
  <c r="C129" i="2" s="1"/>
  <c r="A14" i="1"/>
  <c r="A20" i="2"/>
  <c r="J123" i="1" l="1"/>
  <c r="C128" i="2" s="1"/>
  <c r="I117" i="1"/>
  <c r="A21" i="2"/>
  <c r="A15" i="1"/>
  <c r="I116" i="1" l="1"/>
  <c r="J122" i="1"/>
  <c r="C127" i="2" s="1"/>
  <c r="A16" i="1"/>
  <c r="A22" i="2"/>
  <c r="I115" i="1" l="1"/>
  <c r="J121" i="1"/>
  <c r="C126" i="2" s="1"/>
  <c r="A23" i="2"/>
  <c r="A17" i="1"/>
  <c r="I114" i="1" l="1"/>
  <c r="J120" i="1"/>
  <c r="C125" i="2" s="1"/>
  <c r="A18" i="1"/>
  <c r="A24" i="2"/>
  <c r="I113" i="1" l="1"/>
  <c r="J119" i="1"/>
  <c r="C124" i="2" s="1"/>
  <c r="A25" i="2"/>
  <c r="A19" i="1"/>
  <c r="I112" i="1" l="1"/>
  <c r="J118" i="1"/>
  <c r="C123" i="2" s="1"/>
  <c r="A20" i="1"/>
  <c r="A26" i="2"/>
  <c r="I111" i="1" l="1"/>
  <c r="J117" i="1"/>
  <c r="C122" i="2" s="1"/>
  <c r="A27" i="2"/>
  <c r="A21" i="1"/>
  <c r="J116" i="1" l="1"/>
  <c r="C121" i="2" s="1"/>
  <c r="I110" i="1"/>
  <c r="A22" i="1"/>
  <c r="A28" i="2"/>
  <c r="J115" i="1" l="1"/>
  <c r="C120" i="2" s="1"/>
  <c r="I109" i="1"/>
  <c r="A29" i="2"/>
  <c r="A23" i="1"/>
  <c r="I108" i="1" l="1"/>
  <c r="J114" i="1"/>
  <c r="C119" i="2" s="1"/>
  <c r="A24" i="1"/>
  <c r="A30" i="2"/>
  <c r="I107" i="1" l="1"/>
  <c r="J113" i="1"/>
  <c r="C118" i="2" s="1"/>
  <c r="A31" i="2"/>
  <c r="A25" i="1"/>
  <c r="I106" i="1" l="1"/>
  <c r="J112" i="1"/>
  <c r="C117" i="2" s="1"/>
  <c r="A26" i="1"/>
  <c r="A32" i="2"/>
  <c r="I105" i="1" l="1"/>
  <c r="J111" i="1"/>
  <c r="C116" i="2" s="1"/>
  <c r="A33" i="2"/>
  <c r="A27" i="1"/>
  <c r="I104" i="1" l="1"/>
  <c r="J110" i="1"/>
  <c r="C115" i="2" s="1"/>
  <c r="A28" i="1"/>
  <c r="A34" i="2"/>
  <c r="I103" i="1" l="1"/>
  <c r="J109" i="1"/>
  <c r="C114" i="2" s="1"/>
  <c r="A35" i="2"/>
  <c r="A29" i="1"/>
  <c r="I102" i="1" l="1"/>
  <c r="J108" i="1"/>
  <c r="C113" i="2" s="1"/>
  <c r="A30" i="1"/>
  <c r="A36" i="2"/>
  <c r="J107" i="1" l="1"/>
  <c r="C112" i="2" s="1"/>
  <c r="I101" i="1"/>
  <c r="A37" i="2"/>
  <c r="A31" i="1"/>
  <c r="I100" i="1" l="1"/>
  <c r="J106" i="1"/>
  <c r="C111" i="2" s="1"/>
  <c r="A32" i="1"/>
  <c r="A38" i="2"/>
  <c r="I99" i="1" l="1"/>
  <c r="J105" i="1"/>
  <c r="C110" i="2" s="1"/>
  <c r="A39" i="2"/>
  <c r="A33" i="1"/>
  <c r="I98" i="1" l="1"/>
  <c r="J104" i="1"/>
  <c r="C109" i="2" s="1"/>
  <c r="A34" i="1"/>
  <c r="A40" i="2"/>
  <c r="I97" i="1" l="1"/>
  <c r="J103" i="1"/>
  <c r="C108" i="2" s="1"/>
  <c r="A41" i="2"/>
  <c r="A35" i="1"/>
  <c r="I96" i="1" l="1"/>
  <c r="J102" i="1"/>
  <c r="C107" i="2" s="1"/>
  <c r="A36" i="1"/>
  <c r="A42" i="2"/>
  <c r="I95" i="1" l="1"/>
  <c r="J101" i="1"/>
  <c r="C106" i="2" s="1"/>
  <c r="A43" i="2"/>
  <c r="A37" i="1"/>
  <c r="I94" i="1" l="1"/>
  <c r="J100" i="1"/>
  <c r="C105" i="2" s="1"/>
  <c r="A38" i="1"/>
  <c r="A44" i="2"/>
  <c r="I93" i="1" l="1"/>
  <c r="J99" i="1"/>
  <c r="C104" i="2" s="1"/>
  <c r="A45" i="2"/>
  <c r="A39" i="1"/>
  <c r="I92" i="1" l="1"/>
  <c r="J98" i="1"/>
  <c r="C103" i="2" s="1"/>
  <c r="A40" i="1"/>
  <c r="A46" i="2"/>
  <c r="I91" i="1" l="1"/>
  <c r="J97" i="1"/>
  <c r="C102" i="2" s="1"/>
  <c r="A47" i="2"/>
  <c r="A41" i="1"/>
  <c r="I90" i="1" l="1"/>
  <c r="J96" i="1"/>
  <c r="C101" i="2" s="1"/>
  <c r="A42" i="1"/>
  <c r="A48" i="2"/>
  <c r="J95" i="1" l="1"/>
  <c r="C100" i="2" s="1"/>
  <c r="I89" i="1"/>
  <c r="A49" i="2"/>
  <c r="A43" i="1"/>
  <c r="J94" i="1" l="1"/>
  <c r="C99" i="2" s="1"/>
  <c r="I88" i="1"/>
  <c r="A44" i="1"/>
  <c r="A50" i="2"/>
  <c r="J93" i="1" l="1"/>
  <c r="C98" i="2" s="1"/>
  <c r="I87" i="1"/>
  <c r="A51" i="2"/>
  <c r="A45" i="1"/>
  <c r="J92" i="1" l="1"/>
  <c r="C97" i="2" s="1"/>
  <c r="I86" i="1"/>
  <c r="A46" i="1"/>
  <c r="A52" i="2"/>
  <c r="J91" i="1" l="1"/>
  <c r="C96" i="2" s="1"/>
  <c r="I85" i="1"/>
  <c r="A53" i="2"/>
  <c r="A47" i="1"/>
  <c r="J90" i="1" l="1"/>
  <c r="C95" i="2" s="1"/>
  <c r="I84" i="1"/>
  <c r="A48" i="1"/>
  <c r="A54" i="2"/>
  <c r="J89" i="1" l="1"/>
  <c r="C94" i="2" s="1"/>
  <c r="I83" i="1"/>
  <c r="A55" i="2"/>
  <c r="A49" i="1"/>
  <c r="J88" i="1" l="1"/>
  <c r="C93" i="2" s="1"/>
  <c r="I82" i="1"/>
  <c r="A50" i="1"/>
  <c r="A56" i="2"/>
  <c r="J87" i="1" l="1"/>
  <c r="C92" i="2" s="1"/>
  <c r="I81" i="1"/>
  <c r="A57" i="2"/>
  <c r="A51" i="1"/>
  <c r="J86" i="1" l="1"/>
  <c r="C91" i="2" s="1"/>
  <c r="I80" i="1"/>
  <c r="A52" i="1"/>
  <c r="A58" i="2"/>
  <c r="J85" i="1" l="1"/>
  <c r="C90" i="2" s="1"/>
  <c r="I79" i="1"/>
  <c r="A59" i="2"/>
  <c r="A53" i="1"/>
  <c r="J84" i="1" l="1"/>
  <c r="C89" i="2" s="1"/>
  <c r="I78" i="1"/>
  <c r="A54" i="1"/>
  <c r="A60" i="2"/>
  <c r="J83" i="1" l="1"/>
  <c r="C88" i="2" s="1"/>
  <c r="I77" i="1"/>
  <c r="A61" i="2"/>
  <c r="A55" i="1"/>
  <c r="J82" i="1" l="1"/>
  <c r="C87" i="2" s="1"/>
  <c r="I76" i="1"/>
  <c r="A62" i="2"/>
  <c r="A56" i="1"/>
  <c r="J81" i="1" l="1"/>
  <c r="C86" i="2" s="1"/>
  <c r="I75" i="1"/>
  <c r="A63" i="2"/>
  <c r="A57" i="1"/>
  <c r="I74" i="1" l="1"/>
  <c r="J80" i="1"/>
  <c r="C85" i="2" s="1"/>
  <c r="A64" i="2"/>
  <c r="A58" i="1"/>
  <c r="I73" i="1" l="1"/>
  <c r="J79" i="1"/>
  <c r="C84" i="2" s="1"/>
  <c r="A65" i="2"/>
  <c r="A59" i="1"/>
  <c r="I72" i="1" l="1"/>
  <c r="J78" i="1"/>
  <c r="C83" i="2" s="1"/>
  <c r="A66" i="2"/>
  <c r="A60" i="1"/>
  <c r="I71" i="1" l="1"/>
  <c r="J77" i="1"/>
  <c r="C82" i="2" s="1"/>
  <c r="A67" i="2"/>
  <c r="A61" i="1"/>
  <c r="I70" i="1" l="1"/>
  <c r="J76" i="1"/>
  <c r="C81" i="2" s="1"/>
  <c r="A68" i="2"/>
  <c r="A62" i="1"/>
  <c r="J75" i="1" l="1"/>
  <c r="C80" i="2" s="1"/>
  <c r="I69" i="1"/>
  <c r="A69" i="2"/>
  <c r="A63" i="1"/>
  <c r="I68" i="1" l="1"/>
  <c r="J74" i="1"/>
  <c r="C79" i="2" s="1"/>
  <c r="A70" i="2"/>
  <c r="A64" i="1"/>
  <c r="I67" i="1" l="1"/>
  <c r="J73" i="1"/>
  <c r="C78" i="2" s="1"/>
  <c r="A71" i="2"/>
  <c r="A65" i="1"/>
  <c r="I66" i="1" l="1"/>
  <c r="J72" i="1"/>
  <c r="C77" i="2" s="1"/>
  <c r="A72" i="2"/>
  <c r="A66" i="1"/>
  <c r="I65" i="1" l="1"/>
  <c r="J71" i="1"/>
  <c r="C76" i="2" s="1"/>
  <c r="A73" i="2"/>
  <c r="A67" i="1"/>
  <c r="I64" i="1" l="1"/>
  <c r="J70" i="1"/>
  <c r="C75" i="2" s="1"/>
  <c r="A74" i="2"/>
  <c r="A68" i="1"/>
  <c r="I63" i="1" l="1"/>
  <c r="J69" i="1"/>
  <c r="C74" i="2" s="1"/>
  <c r="A75" i="2"/>
  <c r="A69" i="1"/>
  <c r="I62" i="1" l="1"/>
  <c r="J68" i="1"/>
  <c r="C73" i="2" s="1"/>
  <c r="A76" i="2"/>
  <c r="A70" i="1"/>
  <c r="I61" i="1" l="1"/>
  <c r="J67" i="1"/>
  <c r="C72" i="2" s="1"/>
  <c r="A77" i="2"/>
  <c r="A71" i="1"/>
  <c r="I60" i="1" l="1"/>
  <c r="J66" i="1"/>
  <c r="C71" i="2" s="1"/>
  <c r="A78" i="2"/>
  <c r="A72" i="1"/>
  <c r="I59" i="1" l="1"/>
  <c r="J65" i="1"/>
  <c r="C70" i="2" s="1"/>
  <c r="A79" i="2"/>
  <c r="A73" i="1"/>
  <c r="I58" i="1" l="1"/>
  <c r="J64" i="1"/>
  <c r="C69" i="2" s="1"/>
  <c r="A80" i="2"/>
  <c r="A74" i="1"/>
  <c r="I57" i="1" l="1"/>
  <c r="J63" i="1"/>
  <c r="C68" i="2" s="1"/>
  <c r="A81" i="2"/>
  <c r="A75" i="1"/>
  <c r="I56" i="1" l="1"/>
  <c r="J62" i="1"/>
  <c r="C67" i="2" s="1"/>
  <c r="A82" i="2"/>
  <c r="A76" i="1"/>
  <c r="I55" i="1" l="1"/>
  <c r="J61" i="1"/>
  <c r="C66" i="2" s="1"/>
  <c r="A83" i="2"/>
  <c r="A77" i="1"/>
  <c r="I54" i="1" l="1"/>
  <c r="J60" i="1"/>
  <c r="C65" i="2" s="1"/>
  <c r="A84" i="2"/>
  <c r="A78" i="1"/>
  <c r="I53" i="1" l="1"/>
  <c r="J59" i="1"/>
  <c r="C64" i="2" s="1"/>
  <c r="A85" i="2"/>
  <c r="A79" i="1"/>
  <c r="I52" i="1" l="1"/>
  <c r="J58" i="1"/>
  <c r="C63" i="2" s="1"/>
  <c r="A86" i="2"/>
  <c r="A80" i="1"/>
  <c r="I51" i="1" l="1"/>
  <c r="J57" i="1"/>
  <c r="C62" i="2" s="1"/>
  <c r="A87" i="2"/>
  <c r="A81" i="1"/>
  <c r="I50" i="1" l="1"/>
  <c r="J56" i="1"/>
  <c r="C61" i="2" s="1"/>
  <c r="A88" i="2"/>
  <c r="A82" i="1"/>
  <c r="I49" i="1" l="1"/>
  <c r="J55" i="1"/>
  <c r="C60" i="2" s="1"/>
  <c r="A89" i="2"/>
  <c r="A83" i="1"/>
  <c r="I48" i="1" l="1"/>
  <c r="J54" i="1"/>
  <c r="C59" i="2" s="1"/>
  <c r="A90" i="2"/>
  <c r="A84" i="1"/>
  <c r="I47" i="1" l="1"/>
  <c r="J53" i="1"/>
  <c r="C58" i="2" s="1"/>
  <c r="A91" i="2"/>
  <c r="A85" i="1"/>
  <c r="I46" i="1" l="1"/>
  <c r="J52" i="1"/>
  <c r="C57" i="2" s="1"/>
  <c r="A92" i="2"/>
  <c r="A86" i="1"/>
  <c r="I45" i="1" l="1"/>
  <c r="J51" i="1"/>
  <c r="C56" i="2" s="1"/>
  <c r="A93" i="2"/>
  <c r="A87" i="1"/>
  <c r="I44" i="1" l="1"/>
  <c r="J50" i="1"/>
  <c r="C55" i="2" s="1"/>
  <c r="A94" i="2"/>
  <c r="A88" i="1"/>
  <c r="I43" i="1" l="1"/>
  <c r="J49" i="1"/>
  <c r="C54" i="2" s="1"/>
  <c r="A95" i="2"/>
  <c r="A89" i="1"/>
  <c r="I42" i="1" l="1"/>
  <c r="J48" i="1"/>
  <c r="C53" i="2" s="1"/>
  <c r="A96" i="2"/>
  <c r="A90" i="1"/>
  <c r="I41" i="1" l="1"/>
  <c r="J47" i="1"/>
  <c r="C52" i="2" s="1"/>
  <c r="A97" i="2"/>
  <c r="A91" i="1"/>
  <c r="I40" i="1" l="1"/>
  <c r="J46" i="1"/>
  <c r="C51" i="2" s="1"/>
  <c r="L5" i="20"/>
  <c r="L5" i="21"/>
  <c r="L5" i="3"/>
  <c r="A92" i="1"/>
  <c r="A98" i="2"/>
  <c r="I39" i="1" l="1"/>
  <c r="J45" i="1"/>
  <c r="C50" i="2" s="1"/>
  <c r="A99" i="2"/>
  <c r="A93" i="1"/>
  <c r="I38" i="1" l="1"/>
  <c r="J44" i="1"/>
  <c r="C49" i="2" s="1"/>
  <c r="A94" i="1"/>
  <c r="A100" i="2"/>
  <c r="I37" i="1" l="1"/>
  <c r="J43" i="1"/>
  <c r="C48" i="2" s="1"/>
  <c r="A101" i="2"/>
  <c r="A95" i="1"/>
  <c r="I36" i="1" l="1"/>
  <c r="J42" i="1"/>
  <c r="C47" i="2" s="1"/>
  <c r="A96" i="1"/>
  <c r="A102" i="2"/>
  <c r="I35" i="1" l="1"/>
  <c r="J41" i="1"/>
  <c r="C46" i="2" s="1"/>
  <c r="A103" i="2"/>
  <c r="A97" i="1"/>
  <c r="I34" i="1" l="1"/>
  <c r="J40" i="1"/>
  <c r="C45" i="2" s="1"/>
  <c r="A98" i="1"/>
  <c r="A104" i="2"/>
  <c r="I33" i="1" l="1"/>
  <c r="J39" i="1"/>
  <c r="C44" i="2" s="1"/>
  <c r="A99" i="1"/>
  <c r="A105" i="2"/>
  <c r="I32" i="1" l="1"/>
  <c r="J38" i="1"/>
  <c r="C43" i="2" s="1"/>
  <c r="A100" i="1"/>
  <c r="A106" i="2"/>
  <c r="I31" i="1" l="1"/>
  <c r="J37" i="1"/>
  <c r="C42" i="2" s="1"/>
  <c r="A101" i="1"/>
  <c r="A107" i="2"/>
  <c r="I30" i="1" l="1"/>
  <c r="J36" i="1"/>
  <c r="C41" i="2" s="1"/>
  <c r="A108" i="2"/>
  <c r="A102" i="1"/>
  <c r="I29" i="1" l="1"/>
  <c r="J35" i="1"/>
  <c r="C40" i="2" s="1"/>
  <c r="A109" i="2"/>
  <c r="A103" i="1"/>
  <c r="I28" i="1" l="1"/>
  <c r="J34" i="1"/>
  <c r="C39" i="2" s="1"/>
  <c r="A110" i="2"/>
  <c r="A104" i="1"/>
  <c r="I27" i="1" l="1"/>
  <c r="J33" i="1"/>
  <c r="C38" i="2" s="1"/>
  <c r="A111" i="2"/>
  <c r="A105" i="1"/>
  <c r="J32" i="1" l="1"/>
  <c r="C37" i="2" s="1"/>
  <c r="I26" i="1"/>
  <c r="A112" i="2"/>
  <c r="A106" i="1"/>
  <c r="J31" i="1" l="1"/>
  <c r="C36" i="2" s="1"/>
  <c r="I25" i="1"/>
  <c r="A107" i="1"/>
  <c r="A113" i="2"/>
  <c r="J30" i="1" l="1"/>
  <c r="C35" i="2" s="1"/>
  <c r="I24" i="1"/>
  <c r="A108" i="1"/>
  <c r="A114" i="2"/>
  <c r="J29" i="1" l="1"/>
  <c r="C34" i="2" s="1"/>
  <c r="I23" i="1"/>
  <c r="A109" i="1"/>
  <c r="A115" i="2"/>
  <c r="J28" i="1" l="1"/>
  <c r="C33" i="2" s="1"/>
  <c r="I22" i="1"/>
  <c r="A110" i="1"/>
  <c r="A116" i="2"/>
  <c r="J27" i="1" l="1"/>
  <c r="C32" i="2" s="1"/>
  <c r="I21" i="1"/>
  <c r="A111" i="1"/>
  <c r="A117" i="2"/>
  <c r="J26" i="1" l="1"/>
  <c r="C31" i="2" s="1"/>
  <c r="I20" i="1"/>
  <c r="A112" i="1"/>
  <c r="A118" i="2"/>
  <c r="J25" i="1" l="1"/>
  <c r="C30" i="2" s="1"/>
  <c r="I19" i="1"/>
  <c r="A113" i="1"/>
  <c r="A119" i="2"/>
  <c r="J24" i="1" l="1"/>
  <c r="C29" i="2" s="1"/>
  <c r="I18" i="1"/>
  <c r="A120" i="2"/>
  <c r="A114" i="1"/>
  <c r="J23" i="1" l="1"/>
  <c r="C28" i="2" s="1"/>
  <c r="I17" i="1"/>
  <c r="A121" i="2"/>
  <c r="A115" i="1"/>
  <c r="I16" i="1" l="1"/>
  <c r="J22" i="1"/>
  <c r="C27" i="2" s="1"/>
  <c r="A122" i="2"/>
  <c r="A116" i="1"/>
  <c r="J21" i="1" l="1"/>
  <c r="C26" i="2" s="1"/>
  <c r="I15" i="1"/>
  <c r="A123" i="2"/>
  <c r="A117" i="1"/>
  <c r="J20" i="1" l="1"/>
  <c r="C25" i="2" s="1"/>
  <c r="I14" i="1"/>
  <c r="A124" i="2"/>
  <c r="A118" i="1"/>
  <c r="J19" i="1" l="1"/>
  <c r="C24" i="2" s="1"/>
  <c r="I13" i="1"/>
  <c r="A125" i="2"/>
  <c r="A119" i="1"/>
  <c r="J18" i="1" l="1"/>
  <c r="C23" i="2" s="1"/>
  <c r="I12" i="1"/>
  <c r="A120" i="1"/>
  <c r="A126" i="2"/>
  <c r="J17" i="1" l="1"/>
  <c r="C22" i="2" s="1"/>
  <c r="I11" i="1"/>
  <c r="A121" i="1"/>
  <c r="A127" i="2"/>
  <c r="J16" i="1" l="1"/>
  <c r="C21" i="2" s="1"/>
  <c r="I10" i="1"/>
  <c r="A122" i="1"/>
  <c r="A128" i="2"/>
  <c r="J15" i="1" l="1"/>
  <c r="C20" i="2" s="1"/>
  <c r="I9" i="1"/>
  <c r="A123" i="1"/>
  <c r="A129" i="2"/>
  <c r="J14" i="1" l="1"/>
  <c r="C19" i="2" s="1"/>
  <c r="I8" i="1"/>
  <c r="A130" i="2"/>
  <c r="A125" i="1" s="1"/>
  <c r="A124" i="1"/>
  <c r="I7" i="1" l="1"/>
  <c r="J13" i="1"/>
  <c r="C18" i="2" s="1"/>
  <c r="J12" i="1" l="1"/>
  <c r="C17" i="2" s="1"/>
  <c r="I6" i="1"/>
  <c r="I5" i="1" l="1"/>
  <c r="J11" i="1"/>
  <c r="C16" i="2" s="1"/>
  <c r="I4" i="1" l="1"/>
  <c r="J10" i="1"/>
  <c r="C15" i="2" s="1"/>
  <c r="I3" i="1" l="1"/>
  <c r="J9" i="1"/>
  <c r="C14" i="2" s="1"/>
  <c r="J2" i="1" l="1"/>
  <c r="J6" i="1"/>
  <c r="C11" i="2" s="1"/>
  <c r="J8" i="1"/>
  <c r="C13" i="2" s="1"/>
  <c r="J4" i="1"/>
  <c r="C9" i="2" s="1"/>
  <c r="K3" i="1"/>
  <c r="J5" i="1"/>
  <c r="C10" i="2" s="1"/>
  <c r="J7" i="1"/>
  <c r="C12" i="2" s="1"/>
  <c r="J3" i="1"/>
  <c r="C8" i="2" s="1"/>
  <c r="N3" i="1" l="1"/>
  <c r="K4" i="1"/>
  <c r="D8" i="2"/>
  <c r="N4" i="1" l="1"/>
  <c r="D9" i="2"/>
  <c r="K5" i="1"/>
  <c r="D10" i="2" l="1"/>
  <c r="N5" i="1"/>
  <c r="K6" i="1"/>
  <c r="D11" i="2" l="1"/>
  <c r="N6" i="1"/>
  <c r="K7" i="1"/>
  <c r="D12" i="2" l="1"/>
  <c r="K8" i="1"/>
  <c r="N7" i="1"/>
  <c r="D13" i="2" l="1"/>
  <c r="K9" i="1"/>
  <c r="N8" i="1"/>
  <c r="K10" i="1" l="1"/>
  <c r="N9" i="1"/>
  <c r="D14" i="2"/>
  <c r="D15" i="2" l="1"/>
  <c r="N10" i="1"/>
  <c r="K11" i="1"/>
  <c r="K12" i="1" l="1"/>
  <c r="N11" i="1"/>
  <c r="D16" i="2"/>
  <c r="N12" i="1" l="1"/>
  <c r="K13" i="1"/>
  <c r="D17" i="2"/>
  <c r="K14" i="1" l="1"/>
  <c r="N13" i="1"/>
  <c r="D18" i="2"/>
  <c r="D19" i="2" l="1"/>
  <c r="K15" i="1"/>
  <c r="N14" i="1"/>
  <c r="D20" i="2" l="1"/>
  <c r="N15" i="1"/>
  <c r="K16" i="1"/>
  <c r="K17" i="1" l="1"/>
  <c r="N16" i="1"/>
  <c r="D21" i="2"/>
  <c r="D22" i="2" l="1"/>
  <c r="N17" i="1"/>
  <c r="K18" i="1"/>
  <c r="K19" i="1" l="1"/>
  <c r="D23" i="2"/>
  <c r="N18" i="1"/>
  <c r="K20" i="1" l="1"/>
  <c r="N19" i="1"/>
  <c r="D24" i="2"/>
  <c r="D25" i="2" l="1"/>
  <c r="N20" i="1"/>
  <c r="K21" i="1"/>
  <c r="D26" i="2" l="1"/>
  <c r="N21" i="1"/>
  <c r="K22" i="1"/>
  <c r="N22" i="1" l="1"/>
  <c r="K23" i="1"/>
  <c r="D27" i="2"/>
  <c r="N23" i="1" l="1"/>
  <c r="K24" i="1"/>
  <c r="D28" i="2"/>
  <c r="K25" i="1" l="1"/>
  <c r="D29" i="2"/>
  <c r="N24" i="1"/>
  <c r="D30" i="2" l="1"/>
  <c r="K26" i="1"/>
  <c r="N25" i="1"/>
  <c r="K27" i="1" l="1"/>
  <c r="N26" i="1"/>
  <c r="D31" i="2"/>
  <c r="K28" i="1" l="1"/>
  <c r="D32" i="2"/>
  <c r="N27" i="1"/>
  <c r="K29" i="1" l="1"/>
  <c r="N28" i="1"/>
  <c r="D33" i="2"/>
  <c r="N29" i="1" l="1"/>
  <c r="K30" i="1"/>
  <c r="D34" i="2"/>
  <c r="K31" i="1" l="1"/>
  <c r="N30" i="1"/>
  <c r="D35" i="2"/>
  <c r="N31" i="1" l="1"/>
  <c r="D36" i="2"/>
  <c r="K32" i="1"/>
  <c r="D37" i="2" l="1"/>
  <c r="K33" i="1"/>
  <c r="N32" i="1"/>
  <c r="N33" i="1" l="1"/>
  <c r="K34" i="1"/>
  <c r="D38" i="2"/>
  <c r="D39" i="2" l="1"/>
  <c r="N34" i="1"/>
  <c r="K35" i="1"/>
  <c r="N35" i="1" l="1"/>
  <c r="D40" i="2"/>
  <c r="K36" i="1"/>
  <c r="N36" i="1" l="1"/>
  <c r="D41" i="2"/>
  <c r="K37" i="1"/>
  <c r="K38" i="1" l="1"/>
  <c r="D42" i="2"/>
  <c r="N37" i="1"/>
  <c r="K39" i="1" l="1"/>
  <c r="N38" i="1"/>
  <c r="D43" i="2"/>
  <c r="D44" i="2" l="1"/>
  <c r="N39" i="1"/>
  <c r="K40" i="1"/>
  <c r="D45" i="2" l="1"/>
  <c r="N40" i="1"/>
  <c r="K41" i="1"/>
  <c r="N41" i="1" l="1"/>
  <c r="K42" i="1"/>
  <c r="D46" i="2"/>
  <c r="D47" i="2" l="1"/>
  <c r="K43" i="1"/>
  <c r="N42" i="1"/>
  <c r="N43" i="1" l="1"/>
  <c r="D48" i="2"/>
  <c r="K44" i="1"/>
  <c r="D49" i="2" l="1"/>
  <c r="N44" i="1"/>
  <c r="K45" i="1"/>
  <c r="D50" i="2" l="1"/>
  <c r="N45" i="1"/>
  <c r="K46" i="1"/>
  <c r="D51" i="2" l="1"/>
  <c r="N46" i="1"/>
  <c r="K47" i="1"/>
  <c r="N47" i="1" l="1"/>
  <c r="D52" i="2"/>
  <c r="K48" i="1"/>
  <c r="D53" i="2" l="1"/>
  <c r="K49" i="1"/>
  <c r="N48" i="1"/>
  <c r="K50" i="1" l="1"/>
  <c r="N49" i="1"/>
  <c r="D54" i="2"/>
  <c r="D55" i="2" l="1"/>
  <c r="K51" i="1"/>
  <c r="N50" i="1"/>
  <c r="N51" i="1" l="1"/>
  <c r="D56" i="2"/>
  <c r="K52" i="1"/>
  <c r="D57" i="2" l="1"/>
  <c r="N52" i="1"/>
  <c r="K53" i="1"/>
  <c r="N53" i="1" l="1"/>
  <c r="K54" i="1"/>
  <c r="D58" i="2"/>
  <c r="D59" i="2" l="1"/>
  <c r="K55" i="1"/>
  <c r="N54" i="1"/>
  <c r="D60" i="2" l="1"/>
  <c r="K56" i="1"/>
  <c r="N55" i="1"/>
  <c r="N56" i="1" l="1"/>
  <c r="D61" i="2"/>
  <c r="K57" i="1"/>
  <c r="N57" i="1" l="1"/>
  <c r="K58" i="1"/>
  <c r="D62" i="2"/>
  <c r="D63" i="2" l="1"/>
  <c r="K59" i="1"/>
  <c r="N58" i="1"/>
  <c r="N59" i="1" l="1"/>
  <c r="D64" i="2"/>
  <c r="K60" i="1"/>
  <c r="AB2" i="1"/>
  <c r="AC2" i="1"/>
  <c r="AA2" i="1"/>
  <c r="N60" i="1" l="1"/>
  <c r="K61" i="1"/>
  <c r="D65" i="2"/>
  <c r="O97" i="1"/>
  <c r="O21" i="1"/>
  <c r="O80" i="1"/>
  <c r="O69" i="1"/>
  <c r="O51" i="1"/>
  <c r="O114" i="1"/>
  <c r="O49" i="1"/>
  <c r="O50" i="1"/>
  <c r="O26" i="1"/>
  <c r="O92" i="1"/>
  <c r="O93" i="1"/>
  <c r="O14" i="1"/>
  <c r="I8" i="3"/>
  <c r="O101" i="1"/>
  <c r="O99" i="1"/>
  <c r="O20" i="1"/>
  <c r="O6" i="1"/>
  <c r="O31" i="1"/>
  <c r="O82" i="1"/>
  <c r="O55" i="1"/>
  <c r="O102" i="1"/>
  <c r="O113" i="1"/>
  <c r="O15" i="1"/>
  <c r="O41" i="1"/>
  <c r="O4" i="1"/>
  <c r="O104" i="1"/>
  <c r="O5" i="1"/>
  <c r="O10" i="1"/>
  <c r="O96" i="1"/>
  <c r="O23" i="1"/>
  <c r="O52" i="1"/>
  <c r="O42" i="1"/>
  <c r="O77" i="1"/>
  <c r="O17" i="1"/>
  <c r="O7" i="1"/>
  <c r="O67" i="1"/>
  <c r="O74" i="1"/>
  <c r="O109" i="1"/>
  <c r="O48" i="1"/>
  <c r="O73" i="1"/>
  <c r="O47" i="1"/>
  <c r="O36" i="1"/>
  <c r="O46" i="1"/>
  <c r="O81" i="1"/>
  <c r="O9" i="1"/>
  <c r="O118" i="1"/>
  <c r="O12" i="1"/>
  <c r="O32" i="1"/>
  <c r="O25" i="1"/>
  <c r="O38" i="1"/>
  <c r="O90" i="1"/>
  <c r="O111" i="1"/>
  <c r="O22" i="1"/>
  <c r="O98" i="1"/>
  <c r="O3" i="1"/>
  <c r="O112" i="1"/>
  <c r="O13" i="1"/>
  <c r="O44" i="1"/>
  <c r="O107" i="1"/>
  <c r="O84" i="1"/>
  <c r="O100" i="1"/>
  <c r="O62" i="1"/>
  <c r="O76" i="1"/>
  <c r="O110" i="1"/>
  <c r="O27" i="1"/>
  <c r="O58" i="1"/>
  <c r="O91" i="1"/>
  <c r="O124" i="1"/>
  <c r="O119" i="1"/>
  <c r="O103" i="1"/>
  <c r="O71" i="1"/>
  <c r="O57" i="1"/>
  <c r="O39" i="1"/>
  <c r="O54" i="1"/>
  <c r="O61" i="1"/>
  <c r="O45" i="1"/>
  <c r="O72" i="1"/>
  <c r="O64" i="1"/>
  <c r="O68" i="1"/>
  <c r="O123" i="1"/>
  <c r="I8" i="21"/>
  <c r="O53" i="1"/>
  <c r="O87" i="1"/>
  <c r="O66" i="1"/>
  <c r="O108" i="1"/>
  <c r="O88" i="1"/>
  <c r="O94" i="1"/>
  <c r="O89" i="1"/>
  <c r="O28" i="1"/>
  <c r="O120" i="1"/>
  <c r="O56" i="1"/>
  <c r="O65" i="1"/>
  <c r="O59" i="1"/>
  <c r="O43" i="1"/>
  <c r="O40" i="1"/>
  <c r="O60" i="1"/>
  <c r="O95" i="1"/>
  <c r="O16" i="1"/>
  <c r="O75" i="1"/>
  <c r="I8" i="20"/>
  <c r="O34" i="1"/>
  <c r="O24" i="1"/>
  <c r="O8" i="1"/>
  <c r="O85" i="1"/>
  <c r="O70" i="1"/>
  <c r="O121" i="1"/>
  <c r="O105" i="1"/>
  <c r="O122" i="1"/>
  <c r="O63" i="1"/>
  <c r="O30" i="1"/>
  <c r="O33" i="1"/>
  <c r="O125" i="1"/>
  <c r="O106" i="1"/>
  <c r="O115" i="1"/>
  <c r="O116" i="1"/>
  <c r="O29" i="1"/>
  <c r="O35" i="1"/>
  <c r="O11" i="1"/>
  <c r="O18" i="1"/>
  <c r="O19" i="1"/>
  <c r="O37" i="1"/>
  <c r="O79" i="1"/>
  <c r="AD2" i="1"/>
  <c r="O117" i="1"/>
  <c r="O86" i="1"/>
  <c r="O78" i="1"/>
  <c r="O83" i="1"/>
  <c r="I9" i="3"/>
  <c r="I9" i="20"/>
  <c r="I9" i="21"/>
  <c r="K62" i="1" l="1"/>
  <c r="N61" i="1"/>
  <c r="D66" i="2"/>
  <c r="K63" i="1" l="1"/>
  <c r="D67" i="2"/>
  <c r="N62" i="1"/>
  <c r="D68" i="2" l="1"/>
  <c r="K64" i="1"/>
  <c r="N63" i="1"/>
  <c r="D69" i="2" l="1"/>
  <c r="K65" i="1"/>
  <c r="N64" i="1"/>
  <c r="N65" i="1" l="1"/>
  <c r="K66" i="1"/>
  <c r="D70" i="2"/>
  <c r="K67" i="1" l="1"/>
  <c r="D71" i="2"/>
  <c r="N66" i="1"/>
  <c r="K68" i="1" l="1"/>
  <c r="N67" i="1"/>
  <c r="D72" i="2"/>
  <c r="N68" i="1" l="1"/>
  <c r="K69" i="1"/>
  <c r="D73" i="2"/>
  <c r="N69" i="1" l="1"/>
  <c r="D74" i="2"/>
  <c r="K70" i="1"/>
  <c r="D75" i="2" l="1"/>
  <c r="K71" i="1"/>
  <c r="N70" i="1"/>
  <c r="D76" i="2" l="1"/>
  <c r="K72" i="1"/>
  <c r="N71" i="1"/>
  <c r="D77" i="2" l="1"/>
  <c r="N72" i="1"/>
  <c r="K73" i="1"/>
  <c r="N73" i="1" l="1"/>
  <c r="K74" i="1"/>
  <c r="D78" i="2"/>
  <c r="K75" i="1" l="1"/>
  <c r="D79" i="2"/>
  <c r="N74" i="1"/>
  <c r="N75" i="1" l="1"/>
  <c r="K76" i="1"/>
  <c r="D80" i="2"/>
  <c r="N76" i="1" l="1"/>
  <c r="K77" i="1"/>
  <c r="D81" i="2"/>
  <c r="D82" i="2" l="1"/>
  <c r="K78" i="1"/>
  <c r="N77" i="1"/>
  <c r="D83" i="2" l="1"/>
  <c r="K79" i="1"/>
  <c r="N78" i="1"/>
  <c r="N79" i="1" l="1"/>
  <c r="D84" i="2"/>
  <c r="K80" i="1"/>
  <c r="K81" i="1" l="1"/>
  <c r="D85" i="2"/>
  <c r="N80" i="1"/>
  <c r="D86" i="2" l="1"/>
  <c r="N81" i="1"/>
  <c r="K82" i="1"/>
  <c r="K83" i="1" l="1"/>
  <c r="D87" i="2"/>
  <c r="N82" i="1"/>
  <c r="D88" i="2" l="1"/>
  <c r="K84" i="1"/>
  <c r="N83" i="1"/>
  <c r="N84" i="1" l="1"/>
  <c r="K85" i="1"/>
  <c r="D89" i="2"/>
  <c r="D90" i="2" l="1"/>
  <c r="N85" i="1"/>
  <c r="K86" i="1"/>
  <c r="D91" i="2" l="1"/>
  <c r="N86" i="1"/>
  <c r="K87" i="1"/>
  <c r="K88" i="1" l="1"/>
  <c r="D92" i="2"/>
  <c r="N87" i="1"/>
  <c r="N88" i="1" l="1"/>
  <c r="K89" i="1"/>
  <c r="D93" i="2"/>
  <c r="K90" i="1" l="1"/>
  <c r="D94" i="2"/>
  <c r="N89" i="1"/>
  <c r="AB3" i="1"/>
  <c r="AC3" i="1"/>
  <c r="S2" i="1"/>
  <c r="AA3" i="1"/>
  <c r="X2" i="1"/>
  <c r="Z2" i="1" l="1"/>
  <c r="P14" i="1"/>
  <c r="Q14" i="1" s="1"/>
  <c r="R14" i="1" s="1"/>
  <c r="P30" i="1"/>
  <c r="Q30" i="1" s="1"/>
  <c r="R30" i="1" s="1"/>
  <c r="P3" i="1"/>
  <c r="Q3" i="1" s="1"/>
  <c r="R3" i="1" s="1"/>
  <c r="P19" i="1"/>
  <c r="Q19" i="1" s="1"/>
  <c r="R19" i="1" s="1"/>
  <c r="P43" i="1"/>
  <c r="Q43" i="1" s="1"/>
  <c r="R43" i="1" s="1"/>
  <c r="P16" i="1"/>
  <c r="Q16" i="1" s="1"/>
  <c r="R16" i="1" s="1"/>
  <c r="P32" i="1"/>
  <c r="Q32" i="1" s="1"/>
  <c r="R32" i="1" s="1"/>
  <c r="P9" i="1"/>
  <c r="Q9" i="1" s="1"/>
  <c r="R9" i="1" s="1"/>
  <c r="P25" i="1"/>
  <c r="Q25" i="1" s="1"/>
  <c r="R25" i="1" s="1"/>
  <c r="P41" i="1"/>
  <c r="Q41" i="1" s="1"/>
  <c r="R41" i="1" s="1"/>
  <c r="P45" i="1"/>
  <c r="Q45" i="1" s="1"/>
  <c r="R45" i="1" s="1"/>
  <c r="P49" i="1"/>
  <c r="Q49" i="1" s="1"/>
  <c r="R49" i="1" s="1"/>
  <c r="P53" i="1"/>
  <c r="Q53" i="1" s="1"/>
  <c r="R53" i="1" s="1"/>
  <c r="P57" i="1"/>
  <c r="Q57" i="1" s="1"/>
  <c r="R57" i="1" s="1"/>
  <c r="P18" i="1"/>
  <c r="Q18" i="1" s="1"/>
  <c r="R18" i="1" s="1"/>
  <c r="P34" i="1"/>
  <c r="Q34" i="1" s="1"/>
  <c r="R34" i="1" s="1"/>
  <c r="P7" i="1"/>
  <c r="Q7" i="1" s="1"/>
  <c r="R7" i="1" s="1"/>
  <c r="P23" i="1"/>
  <c r="Q23" i="1" s="1"/>
  <c r="R23" i="1" s="1"/>
  <c r="P4" i="1"/>
  <c r="Q4" i="1" s="1"/>
  <c r="R4" i="1" s="1"/>
  <c r="P20" i="1"/>
  <c r="Q20" i="1" s="1"/>
  <c r="R20" i="1" s="1"/>
  <c r="P36" i="1"/>
  <c r="Q36" i="1" s="1"/>
  <c r="R36" i="1" s="1"/>
  <c r="P13" i="1"/>
  <c r="Q13" i="1" s="1"/>
  <c r="R13" i="1" s="1"/>
  <c r="P29" i="1"/>
  <c r="Q29" i="1" s="1"/>
  <c r="R29" i="1" s="1"/>
  <c r="P31" i="1"/>
  <c r="Q31" i="1" s="1"/>
  <c r="R31" i="1" s="1"/>
  <c r="P46" i="1"/>
  <c r="Q46" i="1" s="1"/>
  <c r="R46" i="1" s="1"/>
  <c r="P50" i="1"/>
  <c r="Q50" i="1" s="1"/>
  <c r="R50" i="1" s="1"/>
  <c r="P54" i="1"/>
  <c r="Q54" i="1" s="1"/>
  <c r="R54" i="1" s="1"/>
  <c r="P58" i="1"/>
  <c r="Q58" i="1" s="1"/>
  <c r="R58" i="1" s="1"/>
  <c r="P6" i="1"/>
  <c r="Q6" i="1" s="1"/>
  <c r="R6" i="1" s="1"/>
  <c r="P22" i="1"/>
  <c r="Q22" i="1" s="1"/>
  <c r="R22" i="1" s="1"/>
  <c r="P38" i="1"/>
  <c r="Q38" i="1" s="1"/>
  <c r="R38" i="1" s="1"/>
  <c r="P11" i="1"/>
  <c r="Q11" i="1" s="1"/>
  <c r="R11" i="1" s="1"/>
  <c r="P27" i="1"/>
  <c r="Q27" i="1" s="1"/>
  <c r="R27" i="1" s="1"/>
  <c r="P8" i="1"/>
  <c r="Q8" i="1" s="1"/>
  <c r="R8" i="1" s="1"/>
  <c r="P24" i="1"/>
  <c r="Q24" i="1" s="1"/>
  <c r="R24" i="1" s="1"/>
  <c r="P40" i="1"/>
  <c r="Q40" i="1" s="1"/>
  <c r="R40" i="1" s="1"/>
  <c r="P17" i="1"/>
  <c r="Q17" i="1" s="1"/>
  <c r="R17" i="1" s="1"/>
  <c r="P33" i="1"/>
  <c r="Q33" i="1" s="1"/>
  <c r="R33" i="1" s="1"/>
  <c r="P39" i="1"/>
  <c r="Q39" i="1" s="1"/>
  <c r="R39" i="1" s="1"/>
  <c r="P47" i="1"/>
  <c r="Q47" i="1" s="1"/>
  <c r="R47" i="1" s="1"/>
  <c r="P51" i="1"/>
  <c r="Q51" i="1" s="1"/>
  <c r="R51" i="1" s="1"/>
  <c r="P55" i="1"/>
  <c r="Q55" i="1" s="1"/>
  <c r="R55" i="1" s="1"/>
  <c r="P59" i="1"/>
  <c r="Q59" i="1" s="1"/>
  <c r="R59" i="1" s="1"/>
  <c r="P10" i="1"/>
  <c r="Q10" i="1" s="1"/>
  <c r="R10" i="1" s="1"/>
  <c r="P26" i="1"/>
  <c r="Q26" i="1" s="1"/>
  <c r="R26" i="1" s="1"/>
  <c r="P42" i="1"/>
  <c r="Q42" i="1" s="1"/>
  <c r="R42" i="1" s="1"/>
  <c r="P15" i="1"/>
  <c r="Q15" i="1" s="1"/>
  <c r="R15" i="1" s="1"/>
  <c r="P35" i="1"/>
  <c r="Q35" i="1" s="1"/>
  <c r="R35" i="1" s="1"/>
  <c r="P12" i="1"/>
  <c r="Q12" i="1" s="1"/>
  <c r="R12" i="1" s="1"/>
  <c r="P28" i="1"/>
  <c r="Q28" i="1" s="1"/>
  <c r="R28" i="1" s="1"/>
  <c r="P5" i="1"/>
  <c r="Q5" i="1" s="1"/>
  <c r="R5" i="1" s="1"/>
  <c r="P21" i="1"/>
  <c r="Q21" i="1" s="1"/>
  <c r="R21" i="1" s="1"/>
  <c r="P37" i="1"/>
  <c r="Q37" i="1" s="1"/>
  <c r="R37" i="1" s="1"/>
  <c r="P44" i="1"/>
  <c r="Q44" i="1" s="1"/>
  <c r="R44" i="1" s="1"/>
  <c r="P48" i="1"/>
  <c r="Q48" i="1" s="1"/>
  <c r="R48" i="1" s="1"/>
  <c r="P52" i="1"/>
  <c r="Q52" i="1" s="1"/>
  <c r="R52" i="1" s="1"/>
  <c r="P56" i="1"/>
  <c r="Q56" i="1" s="1"/>
  <c r="R56" i="1" s="1"/>
  <c r="P60" i="1"/>
  <c r="Q60" i="1" s="1"/>
  <c r="R60" i="1" s="1"/>
  <c r="P61" i="1"/>
  <c r="Q61" i="1" s="1"/>
  <c r="R61" i="1" s="1"/>
  <c r="P62" i="1"/>
  <c r="Q62" i="1" s="1"/>
  <c r="R62" i="1" s="1"/>
  <c r="P63" i="1"/>
  <c r="Q63" i="1" s="1"/>
  <c r="R63" i="1" s="1"/>
  <c r="P64" i="1"/>
  <c r="Q64" i="1" s="1"/>
  <c r="R64" i="1" s="1"/>
  <c r="P65" i="1"/>
  <c r="Q65" i="1" s="1"/>
  <c r="R65" i="1" s="1"/>
  <c r="P66" i="1"/>
  <c r="Q66" i="1" s="1"/>
  <c r="R66" i="1" s="1"/>
  <c r="P67" i="1"/>
  <c r="Q67" i="1" s="1"/>
  <c r="R67" i="1" s="1"/>
  <c r="P68" i="1"/>
  <c r="Q68" i="1" s="1"/>
  <c r="R68" i="1" s="1"/>
  <c r="P69" i="1"/>
  <c r="Q69" i="1" s="1"/>
  <c r="R69" i="1" s="1"/>
  <c r="P70" i="1"/>
  <c r="Q70" i="1" s="1"/>
  <c r="R70" i="1" s="1"/>
  <c r="P71" i="1"/>
  <c r="Q71" i="1" s="1"/>
  <c r="R71" i="1" s="1"/>
  <c r="P72" i="1"/>
  <c r="Q72" i="1" s="1"/>
  <c r="R72" i="1" s="1"/>
  <c r="P73" i="1"/>
  <c r="Q73" i="1" s="1"/>
  <c r="R73" i="1" s="1"/>
  <c r="P74" i="1"/>
  <c r="Q74" i="1" s="1"/>
  <c r="R74" i="1" s="1"/>
  <c r="P75" i="1"/>
  <c r="Q75" i="1" s="1"/>
  <c r="R75" i="1" s="1"/>
  <c r="P76" i="1"/>
  <c r="Q76" i="1" s="1"/>
  <c r="R76" i="1" s="1"/>
  <c r="P77" i="1"/>
  <c r="Q77" i="1" s="1"/>
  <c r="R77" i="1" s="1"/>
  <c r="P78" i="1"/>
  <c r="Q78" i="1" s="1"/>
  <c r="R78" i="1" s="1"/>
  <c r="P79" i="1"/>
  <c r="Q79" i="1" s="1"/>
  <c r="R79" i="1" s="1"/>
  <c r="P80" i="1"/>
  <c r="Q80" i="1" s="1"/>
  <c r="R80" i="1" s="1"/>
  <c r="P81" i="1"/>
  <c r="Q81" i="1" s="1"/>
  <c r="R81" i="1" s="1"/>
  <c r="P82" i="1"/>
  <c r="Q82" i="1" s="1"/>
  <c r="R82" i="1" s="1"/>
  <c r="P83" i="1"/>
  <c r="Q83" i="1" s="1"/>
  <c r="R83" i="1" s="1"/>
  <c r="P84" i="1"/>
  <c r="Q84" i="1" s="1"/>
  <c r="R84" i="1" s="1"/>
  <c r="P85" i="1"/>
  <c r="Q85" i="1" s="1"/>
  <c r="R85" i="1" s="1"/>
  <c r="P86" i="1"/>
  <c r="Q86" i="1" s="1"/>
  <c r="R86" i="1" s="1"/>
  <c r="P87" i="1"/>
  <c r="Q87" i="1" s="1"/>
  <c r="R87" i="1" s="1"/>
  <c r="P88" i="1"/>
  <c r="Q88" i="1" s="1"/>
  <c r="R88" i="1" s="1"/>
  <c r="P89" i="1"/>
  <c r="Q89" i="1" s="1"/>
  <c r="R89" i="1" s="1"/>
  <c r="T108" i="1"/>
  <c r="T106" i="1"/>
  <c r="T110" i="1"/>
  <c r="T119" i="1"/>
  <c r="T92" i="1"/>
  <c r="T54" i="1"/>
  <c r="T112" i="1"/>
  <c r="T90" i="1"/>
  <c r="T86" i="1"/>
  <c r="T103" i="1"/>
  <c r="G8" i="20"/>
  <c r="T98" i="1"/>
  <c r="T94" i="1"/>
  <c r="T60" i="1"/>
  <c r="T42" i="1"/>
  <c r="T121" i="1"/>
  <c r="T55" i="1"/>
  <c r="T83" i="1"/>
  <c r="T96" i="1"/>
  <c r="T44" i="1"/>
  <c r="T26" i="1"/>
  <c r="T89" i="1"/>
  <c r="T39" i="1"/>
  <c r="T52" i="1"/>
  <c r="T34" i="1"/>
  <c r="T36" i="1"/>
  <c r="T6" i="1"/>
  <c r="T63" i="1"/>
  <c r="T123" i="1"/>
  <c r="T105" i="1"/>
  <c r="T47" i="1"/>
  <c r="T19" i="1"/>
  <c r="T32" i="1"/>
  <c r="T102" i="1"/>
  <c r="T4" i="1"/>
  <c r="T10" i="1"/>
  <c r="T76" i="1"/>
  <c r="T58" i="1"/>
  <c r="T22" i="1"/>
  <c r="T71" i="1"/>
  <c r="T101" i="1"/>
  <c r="T78" i="1"/>
  <c r="T87" i="1"/>
  <c r="T85" i="1"/>
  <c r="T46" i="1"/>
  <c r="T93" i="1"/>
  <c r="T51" i="1"/>
  <c r="T64" i="1"/>
  <c r="T69" i="1"/>
  <c r="T35" i="1"/>
  <c r="T48" i="1"/>
  <c r="T43" i="1"/>
  <c r="T18" i="1"/>
  <c r="T81" i="1"/>
  <c r="T56" i="1"/>
  <c r="T5" i="1"/>
  <c r="T114" i="1"/>
  <c r="T23" i="1"/>
  <c r="T53" i="1"/>
  <c r="T97" i="1"/>
  <c r="T75" i="1"/>
  <c r="T61" i="1"/>
  <c r="T70" i="1"/>
  <c r="T68" i="1"/>
  <c r="T79" i="1"/>
  <c r="T8" i="1"/>
  <c r="T15" i="1"/>
  <c r="T28" i="1"/>
  <c r="T124" i="1"/>
  <c r="T122" i="1"/>
  <c r="AD3" i="1"/>
  <c r="T16" i="1"/>
  <c r="G8" i="21"/>
  <c r="T11" i="1"/>
  <c r="T3" i="1"/>
  <c r="T77" i="1"/>
  <c r="T40" i="1"/>
  <c r="G8" i="3"/>
  <c r="T45" i="1"/>
  <c r="T24" i="1"/>
  <c r="T82" i="1"/>
  <c r="T30" i="1"/>
  <c r="T88" i="1"/>
  <c r="T115" i="1"/>
  <c r="T9" i="1"/>
  <c r="T74" i="1"/>
  <c r="T99" i="1"/>
  <c r="T120" i="1"/>
  <c r="T107" i="1"/>
  <c r="T27" i="1"/>
  <c r="T37" i="1"/>
  <c r="T57" i="1"/>
  <c r="T14" i="1"/>
  <c r="T21" i="1"/>
  <c r="T17" i="1"/>
  <c r="T29" i="1"/>
  <c r="T72" i="1"/>
  <c r="T109" i="1"/>
  <c r="T33" i="1"/>
  <c r="T25" i="1"/>
  <c r="T62" i="1"/>
  <c r="T67" i="1"/>
  <c r="T80" i="1"/>
  <c r="T84" i="1"/>
  <c r="T66" i="1"/>
  <c r="T100" i="1"/>
  <c r="T95" i="1"/>
  <c r="T38" i="1"/>
  <c r="T13" i="1"/>
  <c r="T116" i="1"/>
  <c r="T111" i="1"/>
  <c r="T65" i="1"/>
  <c r="T12" i="1"/>
  <c r="T117" i="1"/>
  <c r="T41" i="1"/>
  <c r="T118" i="1"/>
  <c r="T20" i="1"/>
  <c r="T125" i="1"/>
  <c r="T91" i="1"/>
  <c r="T73" i="1"/>
  <c r="T31" i="1"/>
  <c r="T59" i="1"/>
  <c r="T49" i="1"/>
  <c r="T7" i="1"/>
  <c r="T104" i="1"/>
  <c r="T50" i="1"/>
  <c r="T113" i="1"/>
  <c r="G9" i="20"/>
  <c r="G9" i="3"/>
  <c r="G9" i="21"/>
  <c r="D95" i="2"/>
  <c r="K91" i="1"/>
  <c r="P90" i="1"/>
  <c r="Q90" i="1" s="1"/>
  <c r="R90" i="1" s="1"/>
  <c r="N90" i="1"/>
  <c r="D96" i="2" l="1"/>
  <c r="N91" i="1"/>
  <c r="K92" i="1"/>
  <c r="P91" i="1"/>
  <c r="Q91" i="1" s="1"/>
  <c r="R91" i="1" s="1"/>
  <c r="G7" i="21"/>
  <c r="L7" i="21"/>
  <c r="I7" i="21"/>
  <c r="G7" i="20"/>
  <c r="L7" i="20"/>
  <c r="I7" i="3"/>
  <c r="L7" i="3"/>
  <c r="G7" i="3"/>
  <c r="I7" i="20"/>
  <c r="N92" i="1" l="1"/>
  <c r="D97" i="2"/>
  <c r="K93" i="1"/>
  <c r="P92" i="1"/>
  <c r="Q92" i="1" s="1"/>
  <c r="R92" i="1" s="1"/>
  <c r="D98" i="2" l="1"/>
  <c r="K94" i="1"/>
  <c r="N93" i="1"/>
  <c r="P93" i="1"/>
  <c r="Q93" i="1" s="1"/>
  <c r="R93" i="1" s="1"/>
  <c r="K95" i="1" l="1"/>
  <c r="D99" i="2"/>
  <c r="N94" i="1"/>
  <c r="P94" i="1"/>
  <c r="Q94" i="1" s="1"/>
  <c r="R94" i="1" s="1"/>
  <c r="K96" i="1" l="1"/>
  <c r="P95" i="1"/>
  <c r="Q95" i="1" s="1"/>
  <c r="R95" i="1" s="1"/>
  <c r="D100" i="2"/>
  <c r="N95" i="1"/>
  <c r="K97" i="1" l="1"/>
  <c r="D101" i="2"/>
  <c r="N96" i="1"/>
  <c r="P96" i="1"/>
  <c r="Q96" i="1" s="1"/>
  <c r="R96" i="1" s="1"/>
  <c r="D102" i="2" l="1"/>
  <c r="N97" i="1"/>
  <c r="K98" i="1"/>
  <c r="P97" i="1"/>
  <c r="Q97" i="1" s="1"/>
  <c r="R97" i="1" s="1"/>
  <c r="D103" i="2" l="1"/>
  <c r="K99" i="1"/>
  <c r="N98" i="1"/>
  <c r="P98" i="1"/>
  <c r="Q98" i="1" s="1"/>
  <c r="R98" i="1" s="1"/>
  <c r="D104" i="2" l="1"/>
  <c r="N99" i="1"/>
  <c r="K100" i="1"/>
  <c r="P99" i="1"/>
  <c r="Q99" i="1" s="1"/>
  <c r="R99" i="1" s="1"/>
  <c r="D105" i="2" l="1"/>
  <c r="K101" i="1"/>
  <c r="N100" i="1"/>
  <c r="P100" i="1"/>
  <c r="Q100" i="1" s="1"/>
  <c r="R100" i="1" s="1"/>
  <c r="D106" i="2" l="1"/>
  <c r="K102" i="1"/>
  <c r="N101" i="1"/>
  <c r="P101" i="1"/>
  <c r="Q101" i="1" s="1"/>
  <c r="R101" i="1" s="1"/>
  <c r="D107" i="2" l="1"/>
  <c r="P102" i="1"/>
  <c r="Q102" i="1" s="1"/>
  <c r="R102" i="1" s="1"/>
  <c r="N102" i="1"/>
  <c r="K103" i="1"/>
  <c r="N103" i="1" l="1"/>
  <c r="D108" i="2"/>
  <c r="K104" i="1"/>
  <c r="P103" i="1"/>
  <c r="Q103" i="1" s="1"/>
  <c r="R103" i="1" s="1"/>
  <c r="P104" i="1" l="1"/>
  <c r="Q104" i="1" s="1"/>
  <c r="R104" i="1" s="1"/>
  <c r="N104" i="1"/>
  <c r="K105" i="1"/>
  <c r="D109" i="2"/>
  <c r="P105" i="1" l="1"/>
  <c r="Q105" i="1" s="1"/>
  <c r="R105" i="1" s="1"/>
  <c r="D110" i="2"/>
  <c r="N105" i="1"/>
  <c r="K106" i="1"/>
  <c r="K107" i="1" l="1"/>
  <c r="P106" i="1"/>
  <c r="Q106" i="1" s="1"/>
  <c r="R106" i="1" s="1"/>
  <c r="D111" i="2"/>
  <c r="N106" i="1"/>
  <c r="D112" i="2" l="1"/>
  <c r="N107" i="1"/>
  <c r="K108" i="1"/>
  <c r="P107" i="1"/>
  <c r="Q107" i="1" s="1"/>
  <c r="R107" i="1" s="1"/>
  <c r="D113" i="2" l="1"/>
  <c r="K109" i="1"/>
  <c r="N108" i="1"/>
  <c r="P108" i="1"/>
  <c r="Q108" i="1" s="1"/>
  <c r="R108" i="1" s="1"/>
  <c r="D114" i="2" l="1"/>
  <c r="N109" i="1"/>
  <c r="K110" i="1"/>
  <c r="P109" i="1"/>
  <c r="Q109" i="1" s="1"/>
  <c r="R109" i="1" s="1"/>
  <c r="K111" i="1" l="1"/>
  <c r="N110" i="1"/>
  <c r="D115" i="2"/>
  <c r="P110" i="1"/>
  <c r="Q110" i="1" s="1"/>
  <c r="R110" i="1" s="1"/>
  <c r="K112" i="1" l="1"/>
  <c r="N111" i="1"/>
  <c r="D116" i="2"/>
  <c r="P111" i="1"/>
  <c r="Q111" i="1" s="1"/>
  <c r="R111" i="1" s="1"/>
  <c r="D117" i="2" l="1"/>
  <c r="N112" i="1"/>
  <c r="K113" i="1"/>
  <c r="P112" i="1"/>
  <c r="Q112" i="1" s="1"/>
  <c r="R112" i="1" s="1"/>
  <c r="K114" i="1" l="1"/>
  <c r="D118" i="2"/>
  <c r="P113" i="1"/>
  <c r="Q113" i="1" s="1"/>
  <c r="R113" i="1" s="1"/>
  <c r="N113" i="1"/>
  <c r="P114" i="1" l="1"/>
  <c r="Q114" i="1" s="1"/>
  <c r="R114" i="1" s="1"/>
  <c r="K115" i="1"/>
  <c r="N114" i="1"/>
  <c r="D119" i="2"/>
  <c r="N115" i="1" l="1"/>
  <c r="K116" i="1"/>
  <c r="P115" i="1"/>
  <c r="Q115" i="1" s="1"/>
  <c r="R115" i="1" s="1"/>
  <c r="D120" i="2"/>
  <c r="K117" i="1" l="1"/>
  <c r="D121" i="2"/>
  <c r="N116" i="1"/>
  <c r="P116" i="1"/>
  <c r="Q116" i="1" s="1"/>
  <c r="R116" i="1" s="1"/>
  <c r="N117" i="1" l="1"/>
  <c r="K118" i="1"/>
  <c r="D122" i="2"/>
  <c r="P117" i="1"/>
  <c r="Q117" i="1" s="1"/>
  <c r="R117" i="1" s="1"/>
  <c r="D123" i="2" l="1"/>
  <c r="K119" i="1"/>
  <c r="N118" i="1"/>
  <c r="P118" i="1"/>
  <c r="Q118" i="1" s="1"/>
  <c r="R118" i="1" s="1"/>
  <c r="N119" i="1" l="1"/>
  <c r="K120" i="1"/>
  <c r="D124" i="2"/>
  <c r="P119" i="1"/>
  <c r="Q119" i="1" s="1"/>
  <c r="R119" i="1" s="1"/>
  <c r="N120" i="1" l="1"/>
  <c r="K121" i="1"/>
  <c r="D125" i="2"/>
  <c r="P120" i="1"/>
  <c r="Q120" i="1" s="1"/>
  <c r="R120" i="1" s="1"/>
  <c r="D126" i="2" l="1"/>
  <c r="K122" i="1"/>
  <c r="P121" i="1"/>
  <c r="Q121" i="1" s="1"/>
  <c r="R121" i="1" s="1"/>
  <c r="N121" i="1"/>
  <c r="D127" i="2" l="1"/>
  <c r="P122" i="1"/>
  <c r="Q122" i="1" s="1"/>
  <c r="R122" i="1" s="1"/>
  <c r="K123" i="1"/>
  <c r="N122" i="1"/>
  <c r="D128" i="2" l="1"/>
  <c r="P123" i="1"/>
  <c r="Q123" i="1" s="1"/>
  <c r="R123" i="1" s="1"/>
  <c r="K124" i="1"/>
  <c r="N123" i="1"/>
  <c r="N124" i="1" l="1"/>
  <c r="P124" i="1"/>
  <c r="Q124" i="1" s="1"/>
  <c r="R124" i="1" s="1"/>
  <c r="D129" i="2"/>
  <c r="K125" i="1"/>
  <c r="P125" i="1" l="1"/>
  <c r="Q125" i="1" s="1"/>
  <c r="R125" i="1" s="1"/>
  <c r="N125" i="1"/>
  <c r="D130" i="2"/>
  <c r="AC4" i="1"/>
  <c r="AA4" i="1"/>
  <c r="AB4" i="1"/>
  <c r="L9" i="21" l="1"/>
  <c r="L9" i="20"/>
  <c r="L9" i="3"/>
  <c r="S38" i="1"/>
  <c r="S71" i="1"/>
  <c r="S86" i="1"/>
  <c r="S31" i="1"/>
  <c r="S60" i="1"/>
  <c r="S69" i="1"/>
  <c r="S121" i="1"/>
  <c r="S8" i="1"/>
  <c r="S36" i="1"/>
  <c r="S65" i="1"/>
  <c r="S48" i="1"/>
  <c r="S26" i="1"/>
  <c r="S43" i="1"/>
  <c r="S74" i="1"/>
  <c r="S124" i="1"/>
  <c r="S113" i="1"/>
  <c r="S23" i="1"/>
  <c r="S118" i="1"/>
  <c r="S15" i="1"/>
  <c r="S108" i="1"/>
  <c r="S46" i="1"/>
  <c r="S47" i="1"/>
  <c r="S96" i="1"/>
  <c r="S50" i="1"/>
  <c r="S44" i="1"/>
  <c r="S35" i="1"/>
  <c r="S100" i="1"/>
  <c r="S77" i="1"/>
  <c r="S39" i="1"/>
  <c r="S56" i="1"/>
  <c r="S9" i="1"/>
  <c r="S66" i="1"/>
  <c r="S123" i="1"/>
  <c r="S40" i="1"/>
  <c r="S104" i="1"/>
  <c r="S6" i="1"/>
  <c r="S25" i="1"/>
  <c r="S59" i="1"/>
  <c r="S27" i="1"/>
  <c r="S72" i="1"/>
  <c r="S75" i="1"/>
  <c r="S10" i="1"/>
  <c r="S70" i="1"/>
  <c r="S5" i="1"/>
  <c r="S28" i="1"/>
  <c r="S53" i="1"/>
  <c r="S67" i="1"/>
  <c r="S80" i="1"/>
  <c r="S115" i="1"/>
  <c r="S18" i="1"/>
  <c r="S98" i="1"/>
  <c r="S89" i="1"/>
  <c r="S119" i="1"/>
  <c r="S55" i="1"/>
  <c r="S103" i="1"/>
  <c r="S88" i="1"/>
  <c r="S54" i="1"/>
  <c r="S16" i="1"/>
  <c r="S120" i="1"/>
  <c r="S101" i="1"/>
  <c r="S49" i="1"/>
  <c r="S19" i="1"/>
  <c r="S32" i="1"/>
  <c r="S7" i="1"/>
  <c r="S93" i="1"/>
  <c r="S21" i="1"/>
  <c r="S83" i="1"/>
  <c r="S82" i="1"/>
  <c r="S78" i="1"/>
  <c r="S116" i="1"/>
  <c r="S125" i="1"/>
  <c r="S37" i="1"/>
  <c r="S87" i="1"/>
  <c r="S106" i="1"/>
  <c r="S20" i="1"/>
  <c r="S97" i="1"/>
  <c r="S102" i="1"/>
  <c r="S111" i="1"/>
  <c r="S42" i="1"/>
  <c r="S45" i="1"/>
  <c r="S79" i="1"/>
  <c r="S4" i="1"/>
  <c r="S14" i="1"/>
  <c r="S62" i="1"/>
  <c r="S29" i="1"/>
  <c r="S122" i="1"/>
  <c r="S114" i="1"/>
  <c r="S34" i="1"/>
  <c r="S68" i="1"/>
  <c r="S24" i="1"/>
  <c r="S99" i="1"/>
  <c r="S76" i="1"/>
  <c r="S92" i="1"/>
  <c r="S117" i="1"/>
  <c r="S3" i="1"/>
  <c r="S63" i="1"/>
  <c r="S94" i="1"/>
  <c r="S41" i="1"/>
  <c r="S52" i="1"/>
  <c r="S13" i="1"/>
  <c r="S33" i="1"/>
  <c r="S95" i="1"/>
  <c r="S110" i="1"/>
  <c r="S64" i="1"/>
  <c r="S105" i="1"/>
  <c r="S112" i="1"/>
  <c r="S51" i="1"/>
  <c r="S61" i="1"/>
  <c r="S57" i="1"/>
  <c r="S90" i="1"/>
  <c r="S17" i="1"/>
  <c r="S81" i="1"/>
  <c r="S11" i="1"/>
  <c r="S12" i="1"/>
  <c r="S85" i="1"/>
  <c r="S84" i="1"/>
  <c r="S22" i="1"/>
  <c r="S107" i="1"/>
  <c r="S73" i="1"/>
  <c r="S58" i="1"/>
  <c r="S109" i="1"/>
  <c r="S30" i="1"/>
  <c r="S91" i="1"/>
  <c r="L8" i="20"/>
  <c r="L8" i="3"/>
  <c r="L8" i="21"/>
  <c r="AD4" i="1"/>
</calcChain>
</file>

<file path=xl/comments1.xml><?xml version="1.0" encoding="utf-8"?>
<comments xmlns="http://schemas.openxmlformats.org/spreadsheetml/2006/main">
  <authors>
    <author>Egbert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Voorbeeld data set1. Via copy-paste (data) in kolom B kopieren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Voorbeeld data set2. Via copy-paste (data) in kolom B kopieren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Voorbeeld data set3. Via copy-paste (data) in kolom B kopieren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>
      <text>
        <r>
          <rPr>
            <sz val="9"/>
            <color indexed="81"/>
            <rFont val="Tahoma"/>
            <charset val="1"/>
          </rPr>
          <t>Dag1: dag waarop de onderlegger geplaatst wordt.
Formaat: dd-mm-yy</t>
        </r>
      </text>
    </comment>
    <comment ref="B8" authorId="0">
      <text>
        <r>
          <rPr>
            <sz val="9"/>
            <color indexed="81"/>
            <rFont val="Tahoma"/>
            <charset val="1"/>
          </rPr>
          <t xml:space="preserve">Tenzij elke dag geteld wordt deze cel altijd leeg laten.
</t>
        </r>
      </text>
    </comment>
  </commentList>
</comments>
</file>

<file path=xl/comments2.xml><?xml version="1.0" encoding="utf-8"?>
<comments xmlns="http://schemas.openxmlformats.org/spreadsheetml/2006/main">
  <authors>
    <author>Egbert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 xml:space="preserve">Darrenvolk 2014 NJ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" authorId="0">
      <text>
        <r>
          <rPr>
            <sz val="9"/>
            <color indexed="81"/>
            <rFont val="Tahoma"/>
            <family val="2"/>
          </rPr>
          <t xml:space="preserve">KI P233 met P214 darren
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 xml:space="preserve">Beste volk 2013
Nateelt B4 2014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" authorId="0">
      <text>
        <r>
          <rPr>
            <sz val="9"/>
            <color indexed="81"/>
            <rFont val="Tahoma"/>
            <family val="2"/>
          </rPr>
          <t xml:space="preserve">Darrenvolk 2014NJ
</t>
        </r>
      </text>
    </comment>
    <comment ref="A8" authorId="0">
      <text>
        <r>
          <rPr>
            <sz val="9"/>
            <color indexed="81"/>
            <rFont val="Tahoma"/>
            <charset val="1"/>
          </rPr>
          <t>Dag1 Eerste telling: 
dd-mm-yy</t>
        </r>
      </text>
    </comment>
    <comment ref="B56" authorId="0">
      <text>
        <r>
          <rPr>
            <sz val="9"/>
            <color indexed="81"/>
            <rFont val="Tahoma"/>
            <family val="2"/>
          </rPr>
          <t>buitentemp 
25 graden</t>
        </r>
      </text>
    </comment>
    <comment ref="B63" authorId="0">
      <text>
        <r>
          <rPr>
            <sz val="9"/>
            <color indexed="81"/>
            <rFont val="Tahoma"/>
            <family val="2"/>
          </rPr>
          <t xml:space="preserve">veel pootjes op onderlegger
</t>
        </r>
      </text>
    </comment>
    <comment ref="B70" authorId="0">
      <text>
        <r>
          <rPr>
            <sz val="9"/>
            <color indexed="81"/>
            <rFont val="Tahoma"/>
            <family val="2"/>
          </rPr>
          <t xml:space="preserve">Deze week niet geteld. Gegevens overgenomen van vorige week
</t>
        </r>
      </text>
    </comment>
    <comment ref="AC84" authorId="0">
      <text>
        <r>
          <rPr>
            <sz val="9"/>
            <color indexed="81"/>
            <rFont val="Tahoma"/>
            <family val="2"/>
          </rPr>
          <t xml:space="preserve">muizen-nest
muis verjaagd. Vlieggat verkleind
</t>
        </r>
      </text>
    </comment>
  </commentList>
</comments>
</file>

<file path=xl/sharedStrings.xml><?xml version="1.0" encoding="utf-8"?>
<sst xmlns="http://schemas.openxmlformats.org/spreadsheetml/2006/main" count="400" uniqueCount="125">
  <si>
    <t>Codering volk/koningin</t>
  </si>
  <si>
    <t>Volk 1</t>
  </si>
  <si>
    <t>Volk 2</t>
  </si>
  <si>
    <t>Volk 3</t>
  </si>
  <si>
    <t>He2013B2</t>
  </si>
  <si>
    <t>Naam Imker</t>
  </si>
  <si>
    <t>Goed Volk</t>
  </si>
  <si>
    <t>Locatie Volk</t>
  </si>
  <si>
    <t>Helmond</t>
  </si>
  <si>
    <t xml:space="preserve">Datum </t>
  </si>
  <si>
    <t>Cumulatief</t>
  </si>
  <si>
    <t>Invulveld</t>
  </si>
  <si>
    <t>per dag</t>
  </si>
  <si>
    <t>datum</t>
  </si>
  <si>
    <t>dagnummer</t>
  </si>
  <si>
    <t>X2</t>
  </si>
  <si>
    <t>telling</t>
  </si>
  <si>
    <t>B LEEG</t>
  </si>
  <si>
    <t># LEEG</t>
  </si>
  <si>
    <t># MIJT/DAG</t>
  </si>
  <si>
    <t>12dvg</t>
  </si>
  <si>
    <t>BeginDag</t>
  </si>
  <si>
    <t>Einddag</t>
  </si>
  <si>
    <t>BeginLn</t>
  </si>
  <si>
    <t>Exponentieel</t>
  </si>
  <si>
    <t>Logistisch</t>
  </si>
  <si>
    <t>lineair</t>
  </si>
  <si>
    <t>Beginregel</t>
  </si>
  <si>
    <t>Eindregel</t>
  </si>
  <si>
    <t>Eind</t>
  </si>
  <si>
    <t>Max=</t>
  </si>
  <si>
    <t>n=</t>
  </si>
  <si>
    <t>gemiddelde val</t>
  </si>
  <si>
    <t>correlatie</t>
  </si>
  <si>
    <t>richtingscoefficient</t>
  </si>
  <si>
    <t>y,x=0</t>
  </si>
  <si>
    <t>berekend</t>
  </si>
  <si>
    <t>B3</t>
  </si>
  <si>
    <t>B90</t>
  </si>
  <si>
    <t>N3</t>
  </si>
  <si>
    <t>N90</t>
  </si>
  <si>
    <t>K90</t>
  </si>
  <si>
    <t>K3</t>
  </si>
  <si>
    <t>Lineair</t>
  </si>
  <si>
    <t>R3</t>
  </si>
  <si>
    <t>R90</t>
  </si>
  <si>
    <t>logistisch</t>
  </si>
  <si>
    <t xml:space="preserve">Volk: </t>
  </si>
  <si>
    <t xml:space="preserve">Imker: </t>
  </si>
  <si>
    <t>Locatie:</t>
  </si>
  <si>
    <t xml:space="preserve">* Op basis van ingevoerde telgegevens berekende groei over periode </t>
  </si>
  <si>
    <t>t/m</t>
  </si>
  <si>
    <t>Lineaire groei</t>
  </si>
  <si>
    <t>Logistische groei</t>
  </si>
  <si>
    <t xml:space="preserve">* Gemiddelde mijtval per dag: </t>
  </si>
  <si>
    <t>mijt/dag</t>
  </si>
  <si>
    <t>* Groeifactor van mijtpopulatie:</t>
  </si>
  <si>
    <t>%</t>
  </si>
  <si>
    <t>* Correlatie van berekende factor:</t>
  </si>
  <si>
    <t>* De gemiddelde mijtval per dag hangt sterk af van de grootte van het volk, de omvang van de mijtpopulatie bij aanvang van</t>
  </si>
  <si>
    <t xml:space="preserve">de meting dus van hoeveel mijten de winter overleefd hebben. </t>
  </si>
  <si>
    <t>GOED</t>
  </si>
  <si>
    <t>en komen in aanmerking om mee verder te selecteren. Deze volken kunnen zelfstandig de mijtpopulatie onder</t>
  </si>
  <si>
    <t>REDELIJK</t>
  </si>
  <si>
    <t>SLECHT</t>
  </si>
  <si>
    <t>niet zullen overleven. Deze volken worden door DDB voor verdere selectie uitgesloten</t>
  </si>
  <si>
    <t>He2012P214</t>
  </si>
  <si>
    <t>He2013NJ3-1</t>
  </si>
  <si>
    <t>He2014P49</t>
  </si>
  <si>
    <t>He2014P</t>
  </si>
  <si>
    <t>He2014KKI"</t>
  </si>
  <si>
    <t>He2014NJ14B5a</t>
  </si>
  <si>
    <t>He2013ki17"</t>
  </si>
  <si>
    <t>He2013ki17</t>
  </si>
  <si>
    <t>He2014NJ14B5b</t>
  </si>
  <si>
    <t>He2013B4</t>
  </si>
  <si>
    <t>He2014NJ14B5c</t>
  </si>
  <si>
    <t>He2013P</t>
  </si>
  <si>
    <t>He2014P214"</t>
  </si>
  <si>
    <t>He2014NJ14B4a</t>
  </si>
  <si>
    <t>He2014B4"</t>
  </si>
  <si>
    <t>He2014xx</t>
  </si>
  <si>
    <t>He2014Ger</t>
  </si>
  <si>
    <t>He2014NJ14B4b</t>
  </si>
  <si>
    <t>He2014NJ14B5d</t>
  </si>
  <si>
    <t>He2014Hei</t>
  </si>
  <si>
    <t>He2014HeiP</t>
  </si>
  <si>
    <t>He2014NJ14B4c</t>
  </si>
  <si>
    <t>He2013NJ9-3</t>
  </si>
  <si>
    <t>He2014_52"</t>
  </si>
  <si>
    <t>He2013NJ11-11</t>
  </si>
  <si>
    <t>He2014NJ14B4d</t>
  </si>
  <si>
    <t>He2014NJ14B5e</t>
  </si>
  <si>
    <t>ETO</t>
  </si>
  <si>
    <t>vsh</t>
  </si>
  <si>
    <t>GER</t>
  </si>
  <si>
    <t>Helmond R</t>
  </si>
  <si>
    <t>Helmond R3</t>
  </si>
  <si>
    <t>Helmond B</t>
  </si>
  <si>
    <t>-</t>
  </si>
  <si>
    <t>x</t>
  </si>
  <si>
    <t>muizen</t>
  </si>
  <si>
    <t>?</t>
  </si>
  <si>
    <t>veel mul</t>
  </si>
  <si>
    <t>0,6; 0,6</t>
  </si>
  <si>
    <t>1,4; 1,4</t>
  </si>
  <si>
    <t>2,02 ; 1,59</t>
  </si>
  <si>
    <t>Historie</t>
  </si>
  <si>
    <t>Eerste versie gepresenteerd tijdens studiedag DDB 14-3-2015</t>
  </si>
  <si>
    <t>Studiedag 16-1- 2016. Datum plaatsen onderlegger toegevoegd als startdatum van de telperiode. In vorige versie werd op t=0 de eerste resultaten van de eerste telling ingevoerd</t>
  </si>
  <si>
    <t>Toekomst</t>
  </si>
  <si>
    <t>Plan om ook lineaire groei berekening op te nemen in model. Tevens wordt gewerkt aan het automatiseerd vastleggen van telgegevens en resultaten in een database</t>
  </si>
  <si>
    <t>Rapport Exponentieel, Lineair en Logistisch toegevoegd. Beste correlatie is van toepassing</t>
  </si>
  <si>
    <t>Naam</t>
  </si>
  <si>
    <t>Locatie</t>
  </si>
  <si>
    <t>Gemiddeld</t>
  </si>
  <si>
    <t>Exponentiële groei</t>
  </si>
  <si>
    <t>* Volken met voorjaarsgroeifactoren tussen 1 en 2,5% kunnen zonder behandeling met varroabestrijdingsmiddelen overleven</t>
  </si>
  <si>
    <t>controle houden.</t>
  </si>
  <si>
    <t>* Volken met voorjaarsgroeifactoren tussen 2,5 en 3,5% hebben enige mate van varroatolerantie.</t>
  </si>
  <si>
    <t>* Volken met voorjaarsgroeifactoren van 3,5%  en hoger ontwikkelen zoveel mijten dat ze zonder intensieve varroabestrijding</t>
  </si>
  <si>
    <t>niet zullen overleven. Deze volken worden door DDB van verdere selectie uitgesloten.</t>
  </si>
  <si>
    <t>* Volken met voorjaarsgroeifactoren tussen 1 en2,5% kunnen zonder behandeling met varroabestrijdingsmiddelen overleven</t>
  </si>
  <si>
    <t>* Volken met voorjaars groeifactoren tussen 2,5 en 3,5% hebben enige mate van varroatolerantie.</t>
  </si>
  <si>
    <t>* Volken met voorjaarsgroeifactoren tussen 2,5% en 3,5% hebben enige mate van varroatolerantie.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</si>
</sst>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0.0"/>
    <numFmt numFmtId="166" formatCode="[$-413]d/mmm/yy;@"/>
    <numFmt numFmtId="167" formatCode="&quot;€&quot;\ 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F0F5F"/>
      <name val="Segoe UI"/>
      <family val="2"/>
    </font>
    <font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8D8AD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D3A7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4" borderId="0" applyNumberFormat="0" applyBorder="0" applyAlignment="0" applyProtection="0"/>
    <xf numFmtId="0" fontId="6" fillId="5" borderId="0" applyNumberFormat="0" applyBorder="0" applyAlignment="0" applyProtection="0"/>
  </cellStyleXfs>
  <cellXfs count="68">
    <xf numFmtId="0" fontId="0" fillId="0" borderId="0" xfId="0"/>
    <xf numFmtId="14" fontId="0" fillId="0" borderId="0" xfId="0" applyNumberFormat="1"/>
    <xf numFmtId="0" fontId="2" fillId="0" borderId="0" xfId="0" applyFont="1"/>
    <xf numFmtId="1" fontId="0" fillId="0" borderId="0" xfId="0" applyNumberFormat="1"/>
    <xf numFmtId="0" fontId="0" fillId="0" borderId="0" xfId="0" applyProtection="1">
      <protection locked="0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/>
    <xf numFmtId="0" fontId="0" fillId="0" borderId="2" xfId="0" applyBorder="1"/>
    <xf numFmtId="0" fontId="1" fillId="0" borderId="2" xfId="0" applyFont="1" applyBorder="1"/>
    <xf numFmtId="0" fontId="3" fillId="0" borderId="0" xfId="0" applyFont="1"/>
    <xf numFmtId="0" fontId="1" fillId="2" borderId="2" xfId="0" applyFont="1" applyFill="1" applyBorder="1"/>
    <xf numFmtId="0" fontId="1" fillId="0" borderId="1" xfId="0" applyFont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left"/>
    </xf>
    <xf numFmtId="0" fontId="0" fillId="6" borderId="2" xfId="0" applyFill="1" applyBorder="1" applyAlignment="1">
      <alignment horizontal="center"/>
    </xf>
    <xf numFmtId="164" fontId="0" fillId="6" borderId="0" xfId="0" applyNumberFormat="1" applyFill="1" applyAlignment="1">
      <alignment horizontal="left"/>
    </xf>
    <xf numFmtId="0" fontId="1" fillId="6" borderId="2" xfId="0" applyFont="1" applyFill="1" applyBorder="1" applyAlignment="1">
      <alignment horizontal="center"/>
    </xf>
    <xf numFmtId="0" fontId="5" fillId="4" borderId="2" xfId="1" applyBorder="1" applyAlignment="1">
      <alignment horizontal="center"/>
    </xf>
    <xf numFmtId="0" fontId="6" fillId="5" borderId="2" xfId="2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6" borderId="2" xfId="0" applyFill="1" applyBorder="1" applyAlignment="1"/>
    <xf numFmtId="0" fontId="0" fillId="0" borderId="0" xfId="0" applyAlignment="1"/>
    <xf numFmtId="0" fontId="0" fillId="0" borderId="0" xfId="0" quotePrefix="1"/>
    <xf numFmtId="0" fontId="0" fillId="7" borderId="2" xfId="0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14" fontId="0" fillId="2" borderId="0" xfId="0" applyNumberFormat="1" applyFill="1"/>
    <xf numFmtId="14" fontId="0" fillId="0" borderId="0" xfId="0" applyNumberFormat="1" applyAlignment="1">
      <alignment horizontal="left" vertical="top"/>
    </xf>
    <xf numFmtId="0" fontId="0" fillId="0" borderId="0" xfId="0" applyAlignment="1">
      <alignment vertical="top" wrapText="1"/>
    </xf>
    <xf numFmtId="0" fontId="1" fillId="0" borderId="0" xfId="0" applyFont="1"/>
    <xf numFmtId="0" fontId="0" fillId="8" borderId="0" xfId="0" applyFill="1"/>
    <xf numFmtId="0" fontId="0" fillId="9" borderId="0" xfId="0" applyFill="1"/>
    <xf numFmtId="0" fontId="0" fillId="3" borderId="0" xfId="0" applyFill="1"/>
    <xf numFmtId="166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9" xfId="0" applyBorder="1"/>
    <xf numFmtId="0" fontId="0" fillId="0" borderId="11" xfId="0" applyBorder="1"/>
    <xf numFmtId="166" fontId="0" fillId="0" borderId="9" xfId="0" applyNumberFormat="1" applyBorder="1"/>
    <xf numFmtId="166" fontId="0" fillId="0" borderId="4" xfId="0" applyNumberFormat="1" applyBorder="1"/>
    <xf numFmtId="0" fontId="0" fillId="0" borderId="3" xfId="0" applyBorder="1"/>
    <xf numFmtId="0" fontId="0" fillId="0" borderId="5" xfId="0" applyBorder="1" applyAlignment="1">
      <alignment horizontal="center"/>
    </xf>
    <xf numFmtId="165" fontId="3" fillId="0" borderId="9" xfId="0" applyNumberFormat="1" applyFont="1" applyBorder="1"/>
    <xf numFmtId="165" fontId="0" fillId="0" borderId="10" xfId="0" applyNumberFormat="1" applyBorder="1"/>
    <xf numFmtId="165" fontId="3" fillId="0" borderId="6" xfId="0" applyNumberFormat="1" applyFont="1" applyBorder="1"/>
    <xf numFmtId="165" fontId="0" fillId="0" borderId="7" xfId="0" applyNumberFormat="1" applyBorder="1"/>
    <xf numFmtId="2" fontId="3" fillId="0" borderId="6" xfId="0" applyNumberFormat="1" applyFont="1" applyBorder="1"/>
    <xf numFmtId="2" fontId="0" fillId="0" borderId="8" xfId="0" applyNumberFormat="1" applyBorder="1"/>
    <xf numFmtId="2" fontId="0" fillId="0" borderId="7" xfId="0" applyNumberFormat="1" applyBorder="1"/>
    <xf numFmtId="165" fontId="0" fillId="0" borderId="11" xfId="0" applyNumberFormat="1" applyBorder="1"/>
    <xf numFmtId="167" fontId="0" fillId="0" borderId="10" xfId="0" applyNumberFormat="1" applyBorder="1"/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3" borderId="2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3">
    <cellStyle name="Goed" xfId="1" builtinId="26"/>
    <cellStyle name="Ongeldig" xfId="2" builtinId="27"/>
    <cellStyle name="Standaard" xfId="0" builtinId="0"/>
  </cellStyles>
  <dxfs count="9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D3A7"/>
      <color rgb="FFFFCC99"/>
      <color rgb="FFFFCC66"/>
      <color rgb="FFFFFF99"/>
      <color rgb="FFFF99CC"/>
      <color rgb="FFFFCCFF"/>
      <color rgb="FFFF99FF"/>
      <color rgb="FFFF66FF"/>
      <color rgb="FFF0F084"/>
      <color rgb="FFEFD8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Mijtval per dag</a:t>
            </a:r>
          </a:p>
          <a:p>
            <a:pPr>
              <a:defRPr/>
            </a:pPr>
            <a:r>
              <a:rPr lang="nl-NL"/>
              <a:t>12</a:t>
            </a:r>
            <a:r>
              <a:rPr lang="nl-NL" baseline="0"/>
              <a:t>-daags voortschrijdend gemiddelde (dvg)</a:t>
            </a:r>
            <a:endParaRPr lang="nl-NL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rekenblad!$I$1</c:f>
              <c:strCache>
                <c:ptCount val="1"/>
                <c:pt idx="0">
                  <c:v># MIJT/DAG</c:v>
                </c:pt>
              </c:strCache>
            </c:strRef>
          </c:tx>
          <c:marker>
            <c:symbol val="none"/>
          </c:marker>
          <c:cat>
            <c:numRef>
              <c:f>rekenblad!$A$3:$A$92</c:f>
              <c:numCache>
                <c:formatCode>m/d/yyyy</c:formatCode>
                <c:ptCount val="90"/>
                <c:pt idx="0">
                  <c:v>43497</c:v>
                </c:pt>
                <c:pt idx="1">
                  <c:v>43498</c:v>
                </c:pt>
                <c:pt idx="2">
                  <c:v>43499</c:v>
                </c:pt>
                <c:pt idx="3">
                  <c:v>43500</c:v>
                </c:pt>
                <c:pt idx="4">
                  <c:v>43501</c:v>
                </c:pt>
                <c:pt idx="5">
                  <c:v>43502</c:v>
                </c:pt>
                <c:pt idx="6">
                  <c:v>43503</c:v>
                </c:pt>
                <c:pt idx="7">
                  <c:v>43504</c:v>
                </c:pt>
                <c:pt idx="8">
                  <c:v>43505</c:v>
                </c:pt>
                <c:pt idx="9">
                  <c:v>43506</c:v>
                </c:pt>
                <c:pt idx="10">
                  <c:v>43507</c:v>
                </c:pt>
                <c:pt idx="11">
                  <c:v>43508</c:v>
                </c:pt>
                <c:pt idx="12">
                  <c:v>43509</c:v>
                </c:pt>
                <c:pt idx="13">
                  <c:v>43510</c:v>
                </c:pt>
                <c:pt idx="14">
                  <c:v>43511</c:v>
                </c:pt>
                <c:pt idx="15">
                  <c:v>43512</c:v>
                </c:pt>
                <c:pt idx="16">
                  <c:v>43513</c:v>
                </c:pt>
                <c:pt idx="17">
                  <c:v>43514</c:v>
                </c:pt>
                <c:pt idx="18">
                  <c:v>43515</c:v>
                </c:pt>
                <c:pt idx="19">
                  <c:v>43516</c:v>
                </c:pt>
                <c:pt idx="20">
                  <c:v>43517</c:v>
                </c:pt>
                <c:pt idx="21">
                  <c:v>43518</c:v>
                </c:pt>
                <c:pt idx="22">
                  <c:v>43519</c:v>
                </c:pt>
                <c:pt idx="23">
                  <c:v>43520</c:v>
                </c:pt>
                <c:pt idx="24">
                  <c:v>43521</c:v>
                </c:pt>
                <c:pt idx="25">
                  <c:v>43522</c:v>
                </c:pt>
                <c:pt idx="26">
                  <c:v>43523</c:v>
                </c:pt>
                <c:pt idx="27">
                  <c:v>43524</c:v>
                </c:pt>
                <c:pt idx="28">
                  <c:v>43525</c:v>
                </c:pt>
                <c:pt idx="29">
                  <c:v>43526</c:v>
                </c:pt>
                <c:pt idx="30">
                  <c:v>43527</c:v>
                </c:pt>
                <c:pt idx="31">
                  <c:v>43528</c:v>
                </c:pt>
                <c:pt idx="32">
                  <c:v>43529</c:v>
                </c:pt>
                <c:pt idx="33">
                  <c:v>43530</c:v>
                </c:pt>
                <c:pt idx="34">
                  <c:v>43531</c:v>
                </c:pt>
                <c:pt idx="35">
                  <c:v>43532</c:v>
                </c:pt>
                <c:pt idx="36">
                  <c:v>43533</c:v>
                </c:pt>
                <c:pt idx="37">
                  <c:v>43534</c:v>
                </c:pt>
                <c:pt idx="38">
                  <c:v>43535</c:v>
                </c:pt>
                <c:pt idx="39">
                  <c:v>43536</c:v>
                </c:pt>
                <c:pt idx="40">
                  <c:v>43537</c:v>
                </c:pt>
                <c:pt idx="41">
                  <c:v>43538</c:v>
                </c:pt>
                <c:pt idx="42">
                  <c:v>43539</c:v>
                </c:pt>
                <c:pt idx="43">
                  <c:v>43540</c:v>
                </c:pt>
                <c:pt idx="44">
                  <c:v>43541</c:v>
                </c:pt>
                <c:pt idx="45">
                  <c:v>43542</c:v>
                </c:pt>
                <c:pt idx="46">
                  <c:v>43543</c:v>
                </c:pt>
                <c:pt idx="47">
                  <c:v>43544</c:v>
                </c:pt>
                <c:pt idx="48">
                  <c:v>43545</c:v>
                </c:pt>
                <c:pt idx="49">
                  <c:v>43546</c:v>
                </c:pt>
                <c:pt idx="50">
                  <c:v>43547</c:v>
                </c:pt>
                <c:pt idx="51">
                  <c:v>43548</c:v>
                </c:pt>
                <c:pt idx="52">
                  <c:v>43549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43554</c:v>
                </c:pt>
                <c:pt idx="58">
                  <c:v>43555</c:v>
                </c:pt>
                <c:pt idx="59">
                  <c:v>43556</c:v>
                </c:pt>
                <c:pt idx="60">
                  <c:v>43557</c:v>
                </c:pt>
                <c:pt idx="61">
                  <c:v>43558</c:v>
                </c:pt>
                <c:pt idx="62">
                  <c:v>43559</c:v>
                </c:pt>
                <c:pt idx="63">
                  <c:v>43560</c:v>
                </c:pt>
                <c:pt idx="64">
                  <c:v>43561</c:v>
                </c:pt>
                <c:pt idx="65">
                  <c:v>43562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43568</c:v>
                </c:pt>
                <c:pt idx="72">
                  <c:v>43569</c:v>
                </c:pt>
                <c:pt idx="73">
                  <c:v>43570</c:v>
                </c:pt>
                <c:pt idx="74">
                  <c:v>43571</c:v>
                </c:pt>
                <c:pt idx="75">
                  <c:v>43572</c:v>
                </c:pt>
                <c:pt idx="76">
                  <c:v>43573</c:v>
                </c:pt>
                <c:pt idx="77">
                  <c:v>43574</c:v>
                </c:pt>
                <c:pt idx="78">
                  <c:v>43575</c:v>
                </c:pt>
                <c:pt idx="79">
                  <c:v>43576</c:v>
                </c:pt>
                <c:pt idx="80">
                  <c:v>43577</c:v>
                </c:pt>
                <c:pt idx="81">
                  <c:v>43578</c:v>
                </c:pt>
                <c:pt idx="82">
                  <c:v>43579</c:v>
                </c:pt>
                <c:pt idx="83">
                  <c:v>43580</c:v>
                </c:pt>
                <c:pt idx="84">
                  <c:v>43581</c:v>
                </c:pt>
                <c:pt idx="85">
                  <c:v>43582</c:v>
                </c:pt>
                <c:pt idx="86">
                  <c:v>43583</c:v>
                </c:pt>
                <c:pt idx="87">
                  <c:v>43584</c:v>
                </c:pt>
                <c:pt idx="88">
                  <c:v>43585</c:v>
                </c:pt>
                <c:pt idx="89">
                  <c:v>43586</c:v>
                </c:pt>
              </c:numCache>
            </c:numRef>
          </c:cat>
          <c:val>
            <c:numRef>
              <c:f>rekenblad!$I$3:$I$92</c:f>
              <c:numCache>
                <c:formatCode>General</c:formatCod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E7-48E0-9727-604E1D23E438}"/>
            </c:ext>
          </c:extLst>
        </c:ser>
        <c:ser>
          <c:idx val="4"/>
          <c:order val="1"/>
          <c:tx>
            <c:strRef>
              <c:f>rekenblad!$J$1</c:f>
              <c:strCache>
                <c:ptCount val="1"/>
                <c:pt idx="0">
                  <c:v>12dvg</c:v>
                </c:pt>
              </c:strCache>
            </c:strRef>
          </c:tx>
          <c:marker>
            <c:symbol val="none"/>
          </c:marker>
          <c:cat>
            <c:numRef>
              <c:f>rekenblad!$A$3:$A$92</c:f>
              <c:numCache>
                <c:formatCode>m/d/yyyy</c:formatCode>
                <c:ptCount val="90"/>
                <c:pt idx="0">
                  <c:v>43497</c:v>
                </c:pt>
                <c:pt idx="1">
                  <c:v>43498</c:v>
                </c:pt>
                <c:pt idx="2">
                  <c:v>43499</c:v>
                </c:pt>
                <c:pt idx="3">
                  <c:v>43500</c:v>
                </c:pt>
                <c:pt idx="4">
                  <c:v>43501</c:v>
                </c:pt>
                <c:pt idx="5">
                  <c:v>43502</c:v>
                </c:pt>
                <c:pt idx="6">
                  <c:v>43503</c:v>
                </c:pt>
                <c:pt idx="7">
                  <c:v>43504</c:v>
                </c:pt>
                <c:pt idx="8">
                  <c:v>43505</c:v>
                </c:pt>
                <c:pt idx="9">
                  <c:v>43506</c:v>
                </c:pt>
                <c:pt idx="10">
                  <c:v>43507</c:v>
                </c:pt>
                <c:pt idx="11">
                  <c:v>43508</c:v>
                </c:pt>
                <c:pt idx="12">
                  <c:v>43509</c:v>
                </c:pt>
                <c:pt idx="13">
                  <c:v>43510</c:v>
                </c:pt>
                <c:pt idx="14">
                  <c:v>43511</c:v>
                </c:pt>
                <c:pt idx="15">
                  <c:v>43512</c:v>
                </c:pt>
                <c:pt idx="16">
                  <c:v>43513</c:v>
                </c:pt>
                <c:pt idx="17">
                  <c:v>43514</c:v>
                </c:pt>
                <c:pt idx="18">
                  <c:v>43515</c:v>
                </c:pt>
                <c:pt idx="19">
                  <c:v>43516</c:v>
                </c:pt>
                <c:pt idx="20">
                  <c:v>43517</c:v>
                </c:pt>
                <c:pt idx="21">
                  <c:v>43518</c:v>
                </c:pt>
                <c:pt idx="22">
                  <c:v>43519</c:v>
                </c:pt>
                <c:pt idx="23">
                  <c:v>43520</c:v>
                </c:pt>
                <c:pt idx="24">
                  <c:v>43521</c:v>
                </c:pt>
                <c:pt idx="25">
                  <c:v>43522</c:v>
                </c:pt>
                <c:pt idx="26">
                  <c:v>43523</c:v>
                </c:pt>
                <c:pt idx="27">
                  <c:v>43524</c:v>
                </c:pt>
                <c:pt idx="28">
                  <c:v>43525</c:v>
                </c:pt>
                <c:pt idx="29">
                  <c:v>43526</c:v>
                </c:pt>
                <c:pt idx="30">
                  <c:v>43527</c:v>
                </c:pt>
                <c:pt idx="31">
                  <c:v>43528</c:v>
                </c:pt>
                <c:pt idx="32">
                  <c:v>43529</c:v>
                </c:pt>
                <c:pt idx="33">
                  <c:v>43530</c:v>
                </c:pt>
                <c:pt idx="34">
                  <c:v>43531</c:v>
                </c:pt>
                <c:pt idx="35">
                  <c:v>43532</c:v>
                </c:pt>
                <c:pt idx="36">
                  <c:v>43533</c:v>
                </c:pt>
                <c:pt idx="37">
                  <c:v>43534</c:v>
                </c:pt>
                <c:pt idx="38">
                  <c:v>43535</c:v>
                </c:pt>
                <c:pt idx="39">
                  <c:v>43536</c:v>
                </c:pt>
                <c:pt idx="40">
                  <c:v>43537</c:v>
                </c:pt>
                <c:pt idx="41">
                  <c:v>43538</c:v>
                </c:pt>
                <c:pt idx="42">
                  <c:v>43539</c:v>
                </c:pt>
                <c:pt idx="43">
                  <c:v>43540</c:v>
                </c:pt>
                <c:pt idx="44">
                  <c:v>43541</c:v>
                </c:pt>
                <c:pt idx="45">
                  <c:v>43542</c:v>
                </c:pt>
                <c:pt idx="46">
                  <c:v>43543</c:v>
                </c:pt>
                <c:pt idx="47">
                  <c:v>43544</c:v>
                </c:pt>
                <c:pt idx="48">
                  <c:v>43545</c:v>
                </c:pt>
                <c:pt idx="49">
                  <c:v>43546</c:v>
                </c:pt>
                <c:pt idx="50">
                  <c:v>43547</c:v>
                </c:pt>
                <c:pt idx="51">
                  <c:v>43548</c:v>
                </c:pt>
                <c:pt idx="52">
                  <c:v>43549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43554</c:v>
                </c:pt>
                <c:pt idx="58">
                  <c:v>43555</c:v>
                </c:pt>
                <c:pt idx="59">
                  <c:v>43556</c:v>
                </c:pt>
                <c:pt idx="60">
                  <c:v>43557</c:v>
                </c:pt>
                <c:pt idx="61">
                  <c:v>43558</c:v>
                </c:pt>
                <c:pt idx="62">
                  <c:v>43559</c:v>
                </c:pt>
                <c:pt idx="63">
                  <c:v>43560</c:v>
                </c:pt>
                <c:pt idx="64">
                  <c:v>43561</c:v>
                </c:pt>
                <c:pt idx="65">
                  <c:v>43562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43568</c:v>
                </c:pt>
                <c:pt idx="72">
                  <c:v>43569</c:v>
                </c:pt>
                <c:pt idx="73">
                  <c:v>43570</c:v>
                </c:pt>
                <c:pt idx="74">
                  <c:v>43571</c:v>
                </c:pt>
                <c:pt idx="75">
                  <c:v>43572</c:v>
                </c:pt>
                <c:pt idx="76">
                  <c:v>43573</c:v>
                </c:pt>
                <c:pt idx="77">
                  <c:v>43574</c:v>
                </c:pt>
                <c:pt idx="78">
                  <c:v>43575</c:v>
                </c:pt>
                <c:pt idx="79">
                  <c:v>43576</c:v>
                </c:pt>
                <c:pt idx="80">
                  <c:v>43577</c:v>
                </c:pt>
                <c:pt idx="81">
                  <c:v>43578</c:v>
                </c:pt>
                <c:pt idx="82">
                  <c:v>43579</c:v>
                </c:pt>
                <c:pt idx="83">
                  <c:v>43580</c:v>
                </c:pt>
                <c:pt idx="84">
                  <c:v>43581</c:v>
                </c:pt>
                <c:pt idx="85">
                  <c:v>43582</c:v>
                </c:pt>
                <c:pt idx="86">
                  <c:v>43583</c:v>
                </c:pt>
                <c:pt idx="87">
                  <c:v>43584</c:v>
                </c:pt>
                <c:pt idx="88">
                  <c:v>43585</c:v>
                </c:pt>
                <c:pt idx="89">
                  <c:v>43586</c:v>
                </c:pt>
              </c:numCache>
            </c:numRef>
          </c:cat>
          <c:val>
            <c:numRef>
              <c:f>rekenblad!$J$3:$J$92</c:f>
              <c:numCache>
                <c:formatCode>General</c:formatCod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E7-48E0-9727-604E1D23E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26784"/>
        <c:axId val="56336768"/>
      </c:lineChart>
      <c:dateAx>
        <c:axId val="5632678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56336768"/>
        <c:crosses val="autoZero"/>
        <c:auto val="1"/>
        <c:lblOffset val="100"/>
        <c:baseTimeUnit val="days"/>
      </c:dateAx>
      <c:valAx>
        <c:axId val="563367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Aantal mijten per dag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6326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Cumulatieve</a:t>
            </a:r>
            <a:r>
              <a:rPr lang="nl-NL" baseline="0"/>
              <a:t> mijtval</a:t>
            </a:r>
          </a:p>
          <a:p>
            <a:pPr>
              <a:defRPr/>
            </a:pPr>
            <a:r>
              <a:rPr lang="nl-NL" baseline="0"/>
              <a:t>Exponentiële groeicurve </a:t>
            </a:r>
            <a:endParaRPr lang="nl-NL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rekenblad!$K$1:$K$2</c:f>
              <c:strCache>
                <c:ptCount val="1"/>
                <c:pt idx="0">
                  <c:v>Cumulatief 0</c:v>
                </c:pt>
              </c:strCache>
            </c:strRef>
          </c:tx>
          <c:marker>
            <c:symbol val="none"/>
          </c:marker>
          <c:cat>
            <c:numRef>
              <c:f>rekenblad!$A$3:$A$92</c:f>
              <c:numCache>
                <c:formatCode>m/d/yyyy</c:formatCode>
                <c:ptCount val="90"/>
                <c:pt idx="0">
                  <c:v>43497</c:v>
                </c:pt>
                <c:pt idx="1">
                  <c:v>43498</c:v>
                </c:pt>
                <c:pt idx="2">
                  <c:v>43499</c:v>
                </c:pt>
                <c:pt idx="3">
                  <c:v>43500</c:v>
                </c:pt>
                <c:pt idx="4">
                  <c:v>43501</c:v>
                </c:pt>
                <c:pt idx="5">
                  <c:v>43502</c:v>
                </c:pt>
                <c:pt idx="6">
                  <c:v>43503</c:v>
                </c:pt>
                <c:pt idx="7">
                  <c:v>43504</c:v>
                </c:pt>
                <c:pt idx="8">
                  <c:v>43505</c:v>
                </c:pt>
                <c:pt idx="9">
                  <c:v>43506</c:v>
                </c:pt>
                <c:pt idx="10">
                  <c:v>43507</c:v>
                </c:pt>
                <c:pt idx="11">
                  <c:v>43508</c:v>
                </c:pt>
                <c:pt idx="12">
                  <c:v>43509</c:v>
                </c:pt>
                <c:pt idx="13">
                  <c:v>43510</c:v>
                </c:pt>
                <c:pt idx="14">
                  <c:v>43511</c:v>
                </c:pt>
                <c:pt idx="15">
                  <c:v>43512</c:v>
                </c:pt>
                <c:pt idx="16">
                  <c:v>43513</c:v>
                </c:pt>
                <c:pt idx="17">
                  <c:v>43514</c:v>
                </c:pt>
                <c:pt idx="18">
                  <c:v>43515</c:v>
                </c:pt>
                <c:pt idx="19">
                  <c:v>43516</c:v>
                </c:pt>
                <c:pt idx="20">
                  <c:v>43517</c:v>
                </c:pt>
                <c:pt idx="21">
                  <c:v>43518</c:v>
                </c:pt>
                <c:pt idx="22">
                  <c:v>43519</c:v>
                </c:pt>
                <c:pt idx="23">
                  <c:v>43520</c:v>
                </c:pt>
                <c:pt idx="24">
                  <c:v>43521</c:v>
                </c:pt>
                <c:pt idx="25">
                  <c:v>43522</c:v>
                </c:pt>
                <c:pt idx="26">
                  <c:v>43523</c:v>
                </c:pt>
                <c:pt idx="27">
                  <c:v>43524</c:v>
                </c:pt>
                <c:pt idx="28">
                  <c:v>43525</c:v>
                </c:pt>
                <c:pt idx="29">
                  <c:v>43526</c:v>
                </c:pt>
                <c:pt idx="30">
                  <c:v>43527</c:v>
                </c:pt>
                <c:pt idx="31">
                  <c:v>43528</c:v>
                </c:pt>
                <c:pt idx="32">
                  <c:v>43529</c:v>
                </c:pt>
                <c:pt idx="33">
                  <c:v>43530</c:v>
                </c:pt>
                <c:pt idx="34">
                  <c:v>43531</c:v>
                </c:pt>
                <c:pt idx="35">
                  <c:v>43532</c:v>
                </c:pt>
                <c:pt idx="36">
                  <c:v>43533</c:v>
                </c:pt>
                <c:pt idx="37">
                  <c:v>43534</c:v>
                </c:pt>
                <c:pt idx="38">
                  <c:v>43535</c:v>
                </c:pt>
                <c:pt idx="39">
                  <c:v>43536</c:v>
                </c:pt>
                <c:pt idx="40">
                  <c:v>43537</c:v>
                </c:pt>
                <c:pt idx="41">
                  <c:v>43538</c:v>
                </c:pt>
                <c:pt idx="42">
                  <c:v>43539</c:v>
                </c:pt>
                <c:pt idx="43">
                  <c:v>43540</c:v>
                </c:pt>
                <c:pt idx="44">
                  <c:v>43541</c:v>
                </c:pt>
                <c:pt idx="45">
                  <c:v>43542</c:v>
                </c:pt>
                <c:pt idx="46">
                  <c:v>43543</c:v>
                </c:pt>
                <c:pt idx="47">
                  <c:v>43544</c:v>
                </c:pt>
                <c:pt idx="48">
                  <c:v>43545</c:v>
                </c:pt>
                <c:pt idx="49">
                  <c:v>43546</c:v>
                </c:pt>
                <c:pt idx="50">
                  <c:v>43547</c:v>
                </c:pt>
                <c:pt idx="51">
                  <c:v>43548</c:v>
                </c:pt>
                <c:pt idx="52">
                  <c:v>43549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43554</c:v>
                </c:pt>
                <c:pt idx="58">
                  <c:v>43555</c:v>
                </c:pt>
                <c:pt idx="59">
                  <c:v>43556</c:v>
                </c:pt>
                <c:pt idx="60">
                  <c:v>43557</c:v>
                </c:pt>
                <c:pt idx="61">
                  <c:v>43558</c:v>
                </c:pt>
                <c:pt idx="62">
                  <c:v>43559</c:v>
                </c:pt>
                <c:pt idx="63">
                  <c:v>43560</c:v>
                </c:pt>
                <c:pt idx="64">
                  <c:v>43561</c:v>
                </c:pt>
                <c:pt idx="65">
                  <c:v>43562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43568</c:v>
                </c:pt>
                <c:pt idx="72">
                  <c:v>43569</c:v>
                </c:pt>
                <c:pt idx="73">
                  <c:v>43570</c:v>
                </c:pt>
                <c:pt idx="74">
                  <c:v>43571</c:v>
                </c:pt>
                <c:pt idx="75">
                  <c:v>43572</c:v>
                </c:pt>
                <c:pt idx="76">
                  <c:v>43573</c:v>
                </c:pt>
                <c:pt idx="77">
                  <c:v>43574</c:v>
                </c:pt>
                <c:pt idx="78">
                  <c:v>43575</c:v>
                </c:pt>
                <c:pt idx="79">
                  <c:v>43576</c:v>
                </c:pt>
                <c:pt idx="80">
                  <c:v>43577</c:v>
                </c:pt>
                <c:pt idx="81">
                  <c:v>43578</c:v>
                </c:pt>
                <c:pt idx="82">
                  <c:v>43579</c:v>
                </c:pt>
                <c:pt idx="83">
                  <c:v>43580</c:v>
                </c:pt>
                <c:pt idx="84">
                  <c:v>43581</c:v>
                </c:pt>
                <c:pt idx="85">
                  <c:v>43582</c:v>
                </c:pt>
                <c:pt idx="86">
                  <c:v>43583</c:v>
                </c:pt>
                <c:pt idx="87">
                  <c:v>43584</c:v>
                </c:pt>
                <c:pt idx="88">
                  <c:v>43585</c:v>
                </c:pt>
                <c:pt idx="89">
                  <c:v>43586</c:v>
                </c:pt>
              </c:numCache>
            </c:numRef>
          </c:cat>
          <c:val>
            <c:numRef>
              <c:f>rekenblad!$K$4:$K$92</c:f>
              <c:numCache>
                <c:formatCode>General</c:formatCode>
                <c:ptCount val="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F75-42CF-9661-A280BA6833F2}"/>
            </c:ext>
          </c:extLst>
        </c:ser>
        <c:ser>
          <c:idx val="9"/>
          <c:order val="1"/>
          <c:tx>
            <c:strRef>
              <c:f>rekenblad!$O$1</c:f>
              <c:strCache>
                <c:ptCount val="1"/>
                <c:pt idx="0">
                  <c:v>Exponentieel</c:v>
                </c:pt>
              </c:strCache>
            </c:strRef>
          </c:tx>
          <c:marker>
            <c:symbol val="none"/>
          </c:marker>
          <c:cat>
            <c:numRef>
              <c:f>rekenblad!$A$3:$A$92</c:f>
              <c:numCache>
                <c:formatCode>m/d/yyyy</c:formatCode>
                <c:ptCount val="90"/>
                <c:pt idx="0">
                  <c:v>43497</c:v>
                </c:pt>
                <c:pt idx="1">
                  <c:v>43498</c:v>
                </c:pt>
                <c:pt idx="2">
                  <c:v>43499</c:v>
                </c:pt>
                <c:pt idx="3">
                  <c:v>43500</c:v>
                </c:pt>
                <c:pt idx="4">
                  <c:v>43501</c:v>
                </c:pt>
                <c:pt idx="5">
                  <c:v>43502</c:v>
                </c:pt>
                <c:pt idx="6">
                  <c:v>43503</c:v>
                </c:pt>
                <c:pt idx="7">
                  <c:v>43504</c:v>
                </c:pt>
                <c:pt idx="8">
                  <c:v>43505</c:v>
                </c:pt>
                <c:pt idx="9">
                  <c:v>43506</c:v>
                </c:pt>
                <c:pt idx="10">
                  <c:v>43507</c:v>
                </c:pt>
                <c:pt idx="11">
                  <c:v>43508</c:v>
                </c:pt>
                <c:pt idx="12">
                  <c:v>43509</c:v>
                </c:pt>
                <c:pt idx="13">
                  <c:v>43510</c:v>
                </c:pt>
                <c:pt idx="14">
                  <c:v>43511</c:v>
                </c:pt>
                <c:pt idx="15">
                  <c:v>43512</c:v>
                </c:pt>
                <c:pt idx="16">
                  <c:v>43513</c:v>
                </c:pt>
                <c:pt idx="17">
                  <c:v>43514</c:v>
                </c:pt>
                <c:pt idx="18">
                  <c:v>43515</c:v>
                </c:pt>
                <c:pt idx="19">
                  <c:v>43516</c:v>
                </c:pt>
                <c:pt idx="20">
                  <c:v>43517</c:v>
                </c:pt>
                <c:pt idx="21">
                  <c:v>43518</c:v>
                </c:pt>
                <c:pt idx="22">
                  <c:v>43519</c:v>
                </c:pt>
                <c:pt idx="23">
                  <c:v>43520</c:v>
                </c:pt>
                <c:pt idx="24">
                  <c:v>43521</c:v>
                </c:pt>
                <c:pt idx="25">
                  <c:v>43522</c:v>
                </c:pt>
                <c:pt idx="26">
                  <c:v>43523</c:v>
                </c:pt>
                <c:pt idx="27">
                  <c:v>43524</c:v>
                </c:pt>
                <c:pt idx="28">
                  <c:v>43525</c:v>
                </c:pt>
                <c:pt idx="29">
                  <c:v>43526</c:v>
                </c:pt>
                <c:pt idx="30">
                  <c:v>43527</c:v>
                </c:pt>
                <c:pt idx="31">
                  <c:v>43528</c:v>
                </c:pt>
                <c:pt idx="32">
                  <c:v>43529</c:v>
                </c:pt>
                <c:pt idx="33">
                  <c:v>43530</c:v>
                </c:pt>
                <c:pt idx="34">
                  <c:v>43531</c:v>
                </c:pt>
                <c:pt idx="35">
                  <c:v>43532</c:v>
                </c:pt>
                <c:pt idx="36">
                  <c:v>43533</c:v>
                </c:pt>
                <c:pt idx="37">
                  <c:v>43534</c:v>
                </c:pt>
                <c:pt idx="38">
                  <c:v>43535</c:v>
                </c:pt>
                <c:pt idx="39">
                  <c:v>43536</c:v>
                </c:pt>
                <c:pt idx="40">
                  <c:v>43537</c:v>
                </c:pt>
                <c:pt idx="41">
                  <c:v>43538</c:v>
                </c:pt>
                <c:pt idx="42">
                  <c:v>43539</c:v>
                </c:pt>
                <c:pt idx="43">
                  <c:v>43540</c:v>
                </c:pt>
                <c:pt idx="44">
                  <c:v>43541</c:v>
                </c:pt>
                <c:pt idx="45">
                  <c:v>43542</c:v>
                </c:pt>
                <c:pt idx="46">
                  <c:v>43543</c:v>
                </c:pt>
                <c:pt idx="47">
                  <c:v>43544</c:v>
                </c:pt>
                <c:pt idx="48">
                  <c:v>43545</c:v>
                </c:pt>
                <c:pt idx="49">
                  <c:v>43546</c:v>
                </c:pt>
                <c:pt idx="50">
                  <c:v>43547</c:v>
                </c:pt>
                <c:pt idx="51">
                  <c:v>43548</c:v>
                </c:pt>
                <c:pt idx="52">
                  <c:v>43549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43554</c:v>
                </c:pt>
                <c:pt idx="58">
                  <c:v>43555</c:v>
                </c:pt>
                <c:pt idx="59">
                  <c:v>43556</c:v>
                </c:pt>
                <c:pt idx="60">
                  <c:v>43557</c:v>
                </c:pt>
                <c:pt idx="61">
                  <c:v>43558</c:v>
                </c:pt>
                <c:pt idx="62">
                  <c:v>43559</c:v>
                </c:pt>
                <c:pt idx="63">
                  <c:v>43560</c:v>
                </c:pt>
                <c:pt idx="64">
                  <c:v>43561</c:v>
                </c:pt>
                <c:pt idx="65">
                  <c:v>43562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43568</c:v>
                </c:pt>
                <c:pt idx="72">
                  <c:v>43569</c:v>
                </c:pt>
                <c:pt idx="73">
                  <c:v>43570</c:v>
                </c:pt>
                <c:pt idx="74">
                  <c:v>43571</c:v>
                </c:pt>
                <c:pt idx="75">
                  <c:v>43572</c:v>
                </c:pt>
                <c:pt idx="76">
                  <c:v>43573</c:v>
                </c:pt>
                <c:pt idx="77">
                  <c:v>43574</c:v>
                </c:pt>
                <c:pt idx="78">
                  <c:v>43575</c:v>
                </c:pt>
                <c:pt idx="79">
                  <c:v>43576</c:v>
                </c:pt>
                <c:pt idx="80">
                  <c:v>43577</c:v>
                </c:pt>
                <c:pt idx="81">
                  <c:v>43578</c:v>
                </c:pt>
                <c:pt idx="82">
                  <c:v>43579</c:v>
                </c:pt>
                <c:pt idx="83">
                  <c:v>43580</c:v>
                </c:pt>
                <c:pt idx="84">
                  <c:v>43581</c:v>
                </c:pt>
                <c:pt idx="85">
                  <c:v>43582</c:v>
                </c:pt>
                <c:pt idx="86">
                  <c:v>43583</c:v>
                </c:pt>
                <c:pt idx="87">
                  <c:v>43584</c:v>
                </c:pt>
                <c:pt idx="88">
                  <c:v>43585</c:v>
                </c:pt>
                <c:pt idx="89">
                  <c:v>43586</c:v>
                </c:pt>
              </c:numCache>
            </c:numRef>
          </c:cat>
          <c:val>
            <c:numRef>
              <c:f>rekenblad!$O$4:$O$92</c:f>
              <c:numCache>
                <c:formatCode>General</c:formatCode>
                <c:ptCount val="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75-42CF-9661-A280BA683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55328"/>
        <c:axId val="41956864"/>
      </c:lineChart>
      <c:dateAx>
        <c:axId val="4195532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41956864"/>
        <c:crosses val="autoZero"/>
        <c:auto val="1"/>
        <c:lblOffset val="100"/>
        <c:baseTimeUnit val="days"/>
      </c:dateAx>
      <c:valAx>
        <c:axId val="419568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Cumulatieve</a:t>
                </a:r>
                <a:r>
                  <a:rPr lang="en-US" baseline="0"/>
                  <a:t> mijtval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1955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Mijtval per dag</a:t>
            </a:r>
          </a:p>
          <a:p>
            <a:pPr>
              <a:defRPr/>
            </a:pPr>
            <a:r>
              <a:rPr lang="nl-NL"/>
              <a:t>12</a:t>
            </a:r>
            <a:r>
              <a:rPr lang="nl-NL" baseline="0"/>
              <a:t>-daags voortschrijdend gemiddelde (dvg)</a:t>
            </a:r>
            <a:endParaRPr lang="nl-NL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rekenblad!$I$1</c:f>
              <c:strCache>
                <c:ptCount val="1"/>
                <c:pt idx="0">
                  <c:v># MIJT/DAG</c:v>
                </c:pt>
              </c:strCache>
            </c:strRef>
          </c:tx>
          <c:marker>
            <c:symbol val="none"/>
          </c:marker>
          <c:cat>
            <c:numRef>
              <c:f>rekenblad!$A$3:$A$92</c:f>
              <c:numCache>
                <c:formatCode>m/d/yyyy</c:formatCode>
                <c:ptCount val="90"/>
                <c:pt idx="0">
                  <c:v>43497</c:v>
                </c:pt>
                <c:pt idx="1">
                  <c:v>43498</c:v>
                </c:pt>
                <c:pt idx="2">
                  <c:v>43499</c:v>
                </c:pt>
                <c:pt idx="3">
                  <c:v>43500</c:v>
                </c:pt>
                <c:pt idx="4">
                  <c:v>43501</c:v>
                </c:pt>
                <c:pt idx="5">
                  <c:v>43502</c:v>
                </c:pt>
                <c:pt idx="6">
                  <c:v>43503</c:v>
                </c:pt>
                <c:pt idx="7">
                  <c:v>43504</c:v>
                </c:pt>
                <c:pt idx="8">
                  <c:v>43505</c:v>
                </c:pt>
                <c:pt idx="9">
                  <c:v>43506</c:v>
                </c:pt>
                <c:pt idx="10">
                  <c:v>43507</c:v>
                </c:pt>
                <c:pt idx="11">
                  <c:v>43508</c:v>
                </c:pt>
                <c:pt idx="12">
                  <c:v>43509</c:v>
                </c:pt>
                <c:pt idx="13">
                  <c:v>43510</c:v>
                </c:pt>
                <c:pt idx="14">
                  <c:v>43511</c:v>
                </c:pt>
                <c:pt idx="15">
                  <c:v>43512</c:v>
                </c:pt>
                <c:pt idx="16">
                  <c:v>43513</c:v>
                </c:pt>
                <c:pt idx="17">
                  <c:v>43514</c:v>
                </c:pt>
                <c:pt idx="18">
                  <c:v>43515</c:v>
                </c:pt>
                <c:pt idx="19">
                  <c:v>43516</c:v>
                </c:pt>
                <c:pt idx="20">
                  <c:v>43517</c:v>
                </c:pt>
                <c:pt idx="21">
                  <c:v>43518</c:v>
                </c:pt>
                <c:pt idx="22">
                  <c:v>43519</c:v>
                </c:pt>
                <c:pt idx="23">
                  <c:v>43520</c:v>
                </c:pt>
                <c:pt idx="24">
                  <c:v>43521</c:v>
                </c:pt>
                <c:pt idx="25">
                  <c:v>43522</c:v>
                </c:pt>
                <c:pt idx="26">
                  <c:v>43523</c:v>
                </c:pt>
                <c:pt idx="27">
                  <c:v>43524</c:v>
                </c:pt>
                <c:pt idx="28">
                  <c:v>43525</c:v>
                </c:pt>
                <c:pt idx="29">
                  <c:v>43526</c:v>
                </c:pt>
                <c:pt idx="30">
                  <c:v>43527</c:v>
                </c:pt>
                <c:pt idx="31">
                  <c:v>43528</c:v>
                </c:pt>
                <c:pt idx="32">
                  <c:v>43529</c:v>
                </c:pt>
                <c:pt idx="33">
                  <c:v>43530</c:v>
                </c:pt>
                <c:pt idx="34">
                  <c:v>43531</c:v>
                </c:pt>
                <c:pt idx="35">
                  <c:v>43532</c:v>
                </c:pt>
                <c:pt idx="36">
                  <c:v>43533</c:v>
                </c:pt>
                <c:pt idx="37">
                  <c:v>43534</c:v>
                </c:pt>
                <c:pt idx="38">
                  <c:v>43535</c:v>
                </c:pt>
                <c:pt idx="39">
                  <c:v>43536</c:v>
                </c:pt>
                <c:pt idx="40">
                  <c:v>43537</c:v>
                </c:pt>
                <c:pt idx="41">
                  <c:v>43538</c:v>
                </c:pt>
                <c:pt idx="42">
                  <c:v>43539</c:v>
                </c:pt>
                <c:pt idx="43">
                  <c:v>43540</c:v>
                </c:pt>
                <c:pt idx="44">
                  <c:v>43541</c:v>
                </c:pt>
                <c:pt idx="45">
                  <c:v>43542</c:v>
                </c:pt>
                <c:pt idx="46">
                  <c:v>43543</c:v>
                </c:pt>
                <c:pt idx="47">
                  <c:v>43544</c:v>
                </c:pt>
                <c:pt idx="48">
                  <c:v>43545</c:v>
                </c:pt>
                <c:pt idx="49">
                  <c:v>43546</c:v>
                </c:pt>
                <c:pt idx="50">
                  <c:v>43547</c:v>
                </c:pt>
                <c:pt idx="51">
                  <c:v>43548</c:v>
                </c:pt>
                <c:pt idx="52">
                  <c:v>43549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43554</c:v>
                </c:pt>
                <c:pt idx="58">
                  <c:v>43555</c:v>
                </c:pt>
                <c:pt idx="59">
                  <c:v>43556</c:v>
                </c:pt>
                <c:pt idx="60">
                  <c:v>43557</c:v>
                </c:pt>
                <c:pt idx="61">
                  <c:v>43558</c:v>
                </c:pt>
                <c:pt idx="62">
                  <c:v>43559</c:v>
                </c:pt>
                <c:pt idx="63">
                  <c:v>43560</c:v>
                </c:pt>
                <c:pt idx="64">
                  <c:v>43561</c:v>
                </c:pt>
                <c:pt idx="65">
                  <c:v>43562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43568</c:v>
                </c:pt>
                <c:pt idx="72">
                  <c:v>43569</c:v>
                </c:pt>
                <c:pt idx="73">
                  <c:v>43570</c:v>
                </c:pt>
                <c:pt idx="74">
                  <c:v>43571</c:v>
                </c:pt>
                <c:pt idx="75">
                  <c:v>43572</c:v>
                </c:pt>
                <c:pt idx="76">
                  <c:v>43573</c:v>
                </c:pt>
                <c:pt idx="77">
                  <c:v>43574</c:v>
                </c:pt>
                <c:pt idx="78">
                  <c:v>43575</c:v>
                </c:pt>
                <c:pt idx="79">
                  <c:v>43576</c:v>
                </c:pt>
                <c:pt idx="80">
                  <c:v>43577</c:v>
                </c:pt>
                <c:pt idx="81">
                  <c:v>43578</c:v>
                </c:pt>
                <c:pt idx="82">
                  <c:v>43579</c:v>
                </c:pt>
                <c:pt idx="83">
                  <c:v>43580</c:v>
                </c:pt>
                <c:pt idx="84">
                  <c:v>43581</c:v>
                </c:pt>
                <c:pt idx="85">
                  <c:v>43582</c:v>
                </c:pt>
                <c:pt idx="86">
                  <c:v>43583</c:v>
                </c:pt>
                <c:pt idx="87">
                  <c:v>43584</c:v>
                </c:pt>
                <c:pt idx="88">
                  <c:v>43585</c:v>
                </c:pt>
                <c:pt idx="89">
                  <c:v>43586</c:v>
                </c:pt>
              </c:numCache>
            </c:numRef>
          </c:cat>
          <c:val>
            <c:numRef>
              <c:f>rekenblad!$I$3:$I$92</c:f>
              <c:numCache>
                <c:formatCode>General</c:formatCod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E7-48E0-9727-604E1D23E438}"/>
            </c:ext>
          </c:extLst>
        </c:ser>
        <c:ser>
          <c:idx val="4"/>
          <c:order val="1"/>
          <c:tx>
            <c:strRef>
              <c:f>rekenblad!$J$1</c:f>
              <c:strCache>
                <c:ptCount val="1"/>
                <c:pt idx="0">
                  <c:v>12dvg</c:v>
                </c:pt>
              </c:strCache>
            </c:strRef>
          </c:tx>
          <c:marker>
            <c:symbol val="none"/>
          </c:marker>
          <c:cat>
            <c:numRef>
              <c:f>rekenblad!$A$3:$A$92</c:f>
              <c:numCache>
                <c:formatCode>m/d/yyyy</c:formatCode>
                <c:ptCount val="90"/>
                <c:pt idx="0">
                  <c:v>43497</c:v>
                </c:pt>
                <c:pt idx="1">
                  <c:v>43498</c:v>
                </c:pt>
                <c:pt idx="2">
                  <c:v>43499</c:v>
                </c:pt>
                <c:pt idx="3">
                  <c:v>43500</c:v>
                </c:pt>
                <c:pt idx="4">
                  <c:v>43501</c:v>
                </c:pt>
                <c:pt idx="5">
                  <c:v>43502</c:v>
                </c:pt>
                <c:pt idx="6">
                  <c:v>43503</c:v>
                </c:pt>
                <c:pt idx="7">
                  <c:v>43504</c:v>
                </c:pt>
                <c:pt idx="8">
                  <c:v>43505</c:v>
                </c:pt>
                <c:pt idx="9">
                  <c:v>43506</c:v>
                </c:pt>
                <c:pt idx="10">
                  <c:v>43507</c:v>
                </c:pt>
                <c:pt idx="11">
                  <c:v>43508</c:v>
                </c:pt>
                <c:pt idx="12">
                  <c:v>43509</c:v>
                </c:pt>
                <c:pt idx="13">
                  <c:v>43510</c:v>
                </c:pt>
                <c:pt idx="14">
                  <c:v>43511</c:v>
                </c:pt>
                <c:pt idx="15">
                  <c:v>43512</c:v>
                </c:pt>
                <c:pt idx="16">
                  <c:v>43513</c:v>
                </c:pt>
                <c:pt idx="17">
                  <c:v>43514</c:v>
                </c:pt>
                <c:pt idx="18">
                  <c:v>43515</c:v>
                </c:pt>
                <c:pt idx="19">
                  <c:v>43516</c:v>
                </c:pt>
                <c:pt idx="20">
                  <c:v>43517</c:v>
                </c:pt>
                <c:pt idx="21">
                  <c:v>43518</c:v>
                </c:pt>
                <c:pt idx="22">
                  <c:v>43519</c:v>
                </c:pt>
                <c:pt idx="23">
                  <c:v>43520</c:v>
                </c:pt>
                <c:pt idx="24">
                  <c:v>43521</c:v>
                </c:pt>
                <c:pt idx="25">
                  <c:v>43522</c:v>
                </c:pt>
                <c:pt idx="26">
                  <c:v>43523</c:v>
                </c:pt>
                <c:pt idx="27">
                  <c:v>43524</c:v>
                </c:pt>
                <c:pt idx="28">
                  <c:v>43525</c:v>
                </c:pt>
                <c:pt idx="29">
                  <c:v>43526</c:v>
                </c:pt>
                <c:pt idx="30">
                  <c:v>43527</c:v>
                </c:pt>
                <c:pt idx="31">
                  <c:v>43528</c:v>
                </c:pt>
                <c:pt idx="32">
                  <c:v>43529</c:v>
                </c:pt>
                <c:pt idx="33">
                  <c:v>43530</c:v>
                </c:pt>
                <c:pt idx="34">
                  <c:v>43531</c:v>
                </c:pt>
                <c:pt idx="35">
                  <c:v>43532</c:v>
                </c:pt>
                <c:pt idx="36">
                  <c:v>43533</c:v>
                </c:pt>
                <c:pt idx="37">
                  <c:v>43534</c:v>
                </c:pt>
                <c:pt idx="38">
                  <c:v>43535</c:v>
                </c:pt>
                <c:pt idx="39">
                  <c:v>43536</c:v>
                </c:pt>
                <c:pt idx="40">
                  <c:v>43537</c:v>
                </c:pt>
                <c:pt idx="41">
                  <c:v>43538</c:v>
                </c:pt>
                <c:pt idx="42">
                  <c:v>43539</c:v>
                </c:pt>
                <c:pt idx="43">
                  <c:v>43540</c:v>
                </c:pt>
                <c:pt idx="44">
                  <c:v>43541</c:v>
                </c:pt>
                <c:pt idx="45">
                  <c:v>43542</c:v>
                </c:pt>
                <c:pt idx="46">
                  <c:v>43543</c:v>
                </c:pt>
                <c:pt idx="47">
                  <c:v>43544</c:v>
                </c:pt>
                <c:pt idx="48">
                  <c:v>43545</c:v>
                </c:pt>
                <c:pt idx="49">
                  <c:v>43546</c:v>
                </c:pt>
                <c:pt idx="50">
                  <c:v>43547</c:v>
                </c:pt>
                <c:pt idx="51">
                  <c:v>43548</c:v>
                </c:pt>
                <c:pt idx="52">
                  <c:v>43549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43554</c:v>
                </c:pt>
                <c:pt idx="58">
                  <c:v>43555</c:v>
                </c:pt>
                <c:pt idx="59">
                  <c:v>43556</c:v>
                </c:pt>
                <c:pt idx="60">
                  <c:v>43557</c:v>
                </c:pt>
                <c:pt idx="61">
                  <c:v>43558</c:v>
                </c:pt>
                <c:pt idx="62">
                  <c:v>43559</c:v>
                </c:pt>
                <c:pt idx="63">
                  <c:v>43560</c:v>
                </c:pt>
                <c:pt idx="64">
                  <c:v>43561</c:v>
                </c:pt>
                <c:pt idx="65">
                  <c:v>43562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43568</c:v>
                </c:pt>
                <c:pt idx="72">
                  <c:v>43569</c:v>
                </c:pt>
                <c:pt idx="73">
                  <c:v>43570</c:v>
                </c:pt>
                <c:pt idx="74">
                  <c:v>43571</c:v>
                </c:pt>
                <c:pt idx="75">
                  <c:v>43572</c:v>
                </c:pt>
                <c:pt idx="76">
                  <c:v>43573</c:v>
                </c:pt>
                <c:pt idx="77">
                  <c:v>43574</c:v>
                </c:pt>
                <c:pt idx="78">
                  <c:v>43575</c:v>
                </c:pt>
                <c:pt idx="79">
                  <c:v>43576</c:v>
                </c:pt>
                <c:pt idx="80">
                  <c:v>43577</c:v>
                </c:pt>
                <c:pt idx="81">
                  <c:v>43578</c:v>
                </c:pt>
                <c:pt idx="82">
                  <c:v>43579</c:v>
                </c:pt>
                <c:pt idx="83">
                  <c:v>43580</c:v>
                </c:pt>
                <c:pt idx="84">
                  <c:v>43581</c:v>
                </c:pt>
                <c:pt idx="85">
                  <c:v>43582</c:v>
                </c:pt>
                <c:pt idx="86">
                  <c:v>43583</c:v>
                </c:pt>
                <c:pt idx="87">
                  <c:v>43584</c:v>
                </c:pt>
                <c:pt idx="88">
                  <c:v>43585</c:v>
                </c:pt>
                <c:pt idx="89">
                  <c:v>43586</c:v>
                </c:pt>
              </c:numCache>
            </c:numRef>
          </c:cat>
          <c:val>
            <c:numRef>
              <c:f>rekenblad!$J$3:$J$92</c:f>
              <c:numCache>
                <c:formatCode>General</c:formatCod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E7-48E0-9727-604E1D23E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66688"/>
        <c:axId val="42068224"/>
      </c:lineChart>
      <c:dateAx>
        <c:axId val="4206668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42068224"/>
        <c:crosses val="autoZero"/>
        <c:auto val="1"/>
        <c:lblOffset val="100"/>
        <c:baseTimeUnit val="days"/>
      </c:dateAx>
      <c:valAx>
        <c:axId val="420682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Aantal mijten per dag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2066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Cumulatieve</a:t>
            </a:r>
            <a:r>
              <a:rPr lang="nl-NL" baseline="0"/>
              <a:t> mijtval</a:t>
            </a:r>
          </a:p>
          <a:p>
            <a:pPr>
              <a:defRPr/>
            </a:pPr>
            <a:r>
              <a:rPr lang="nl-NL" baseline="0"/>
              <a:t>Lineaire groeicurve </a:t>
            </a:r>
            <a:endParaRPr lang="nl-NL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rekenblad!$K$1:$K$2</c:f>
              <c:strCache>
                <c:ptCount val="1"/>
                <c:pt idx="0">
                  <c:v>Cumulatief 0</c:v>
                </c:pt>
              </c:strCache>
            </c:strRef>
          </c:tx>
          <c:marker>
            <c:symbol val="none"/>
          </c:marker>
          <c:cat>
            <c:numRef>
              <c:f>rekenblad!$A$3:$A$92</c:f>
              <c:numCache>
                <c:formatCode>m/d/yyyy</c:formatCode>
                <c:ptCount val="90"/>
                <c:pt idx="0">
                  <c:v>43497</c:v>
                </c:pt>
                <c:pt idx="1">
                  <c:v>43498</c:v>
                </c:pt>
                <c:pt idx="2">
                  <c:v>43499</c:v>
                </c:pt>
                <c:pt idx="3">
                  <c:v>43500</c:v>
                </c:pt>
                <c:pt idx="4">
                  <c:v>43501</c:v>
                </c:pt>
                <c:pt idx="5">
                  <c:v>43502</c:v>
                </c:pt>
                <c:pt idx="6">
                  <c:v>43503</c:v>
                </c:pt>
                <c:pt idx="7">
                  <c:v>43504</c:v>
                </c:pt>
                <c:pt idx="8">
                  <c:v>43505</c:v>
                </c:pt>
                <c:pt idx="9">
                  <c:v>43506</c:v>
                </c:pt>
                <c:pt idx="10">
                  <c:v>43507</c:v>
                </c:pt>
                <c:pt idx="11">
                  <c:v>43508</c:v>
                </c:pt>
                <c:pt idx="12">
                  <c:v>43509</c:v>
                </c:pt>
                <c:pt idx="13">
                  <c:v>43510</c:v>
                </c:pt>
                <c:pt idx="14">
                  <c:v>43511</c:v>
                </c:pt>
                <c:pt idx="15">
                  <c:v>43512</c:v>
                </c:pt>
                <c:pt idx="16">
                  <c:v>43513</c:v>
                </c:pt>
                <c:pt idx="17">
                  <c:v>43514</c:v>
                </c:pt>
                <c:pt idx="18">
                  <c:v>43515</c:v>
                </c:pt>
                <c:pt idx="19">
                  <c:v>43516</c:v>
                </c:pt>
                <c:pt idx="20">
                  <c:v>43517</c:v>
                </c:pt>
                <c:pt idx="21">
                  <c:v>43518</c:v>
                </c:pt>
                <c:pt idx="22">
                  <c:v>43519</c:v>
                </c:pt>
                <c:pt idx="23">
                  <c:v>43520</c:v>
                </c:pt>
                <c:pt idx="24">
                  <c:v>43521</c:v>
                </c:pt>
                <c:pt idx="25">
                  <c:v>43522</c:v>
                </c:pt>
                <c:pt idx="26">
                  <c:v>43523</c:v>
                </c:pt>
                <c:pt idx="27">
                  <c:v>43524</c:v>
                </c:pt>
                <c:pt idx="28">
                  <c:v>43525</c:v>
                </c:pt>
                <c:pt idx="29">
                  <c:v>43526</c:v>
                </c:pt>
                <c:pt idx="30">
                  <c:v>43527</c:v>
                </c:pt>
                <c:pt idx="31">
                  <c:v>43528</c:v>
                </c:pt>
                <c:pt idx="32">
                  <c:v>43529</c:v>
                </c:pt>
                <c:pt idx="33">
                  <c:v>43530</c:v>
                </c:pt>
                <c:pt idx="34">
                  <c:v>43531</c:v>
                </c:pt>
                <c:pt idx="35">
                  <c:v>43532</c:v>
                </c:pt>
                <c:pt idx="36">
                  <c:v>43533</c:v>
                </c:pt>
                <c:pt idx="37">
                  <c:v>43534</c:v>
                </c:pt>
                <c:pt idx="38">
                  <c:v>43535</c:v>
                </c:pt>
                <c:pt idx="39">
                  <c:v>43536</c:v>
                </c:pt>
                <c:pt idx="40">
                  <c:v>43537</c:v>
                </c:pt>
                <c:pt idx="41">
                  <c:v>43538</c:v>
                </c:pt>
                <c:pt idx="42">
                  <c:v>43539</c:v>
                </c:pt>
                <c:pt idx="43">
                  <c:v>43540</c:v>
                </c:pt>
                <c:pt idx="44">
                  <c:v>43541</c:v>
                </c:pt>
                <c:pt idx="45">
                  <c:v>43542</c:v>
                </c:pt>
                <c:pt idx="46">
                  <c:v>43543</c:v>
                </c:pt>
                <c:pt idx="47">
                  <c:v>43544</c:v>
                </c:pt>
                <c:pt idx="48">
                  <c:v>43545</c:v>
                </c:pt>
                <c:pt idx="49">
                  <c:v>43546</c:v>
                </c:pt>
                <c:pt idx="50">
                  <c:v>43547</c:v>
                </c:pt>
                <c:pt idx="51">
                  <c:v>43548</c:v>
                </c:pt>
                <c:pt idx="52">
                  <c:v>43549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43554</c:v>
                </c:pt>
                <c:pt idx="58">
                  <c:v>43555</c:v>
                </c:pt>
                <c:pt idx="59">
                  <c:v>43556</c:v>
                </c:pt>
                <c:pt idx="60">
                  <c:v>43557</c:v>
                </c:pt>
                <c:pt idx="61">
                  <c:v>43558</c:v>
                </c:pt>
                <c:pt idx="62">
                  <c:v>43559</c:v>
                </c:pt>
                <c:pt idx="63">
                  <c:v>43560</c:v>
                </c:pt>
                <c:pt idx="64">
                  <c:v>43561</c:v>
                </c:pt>
                <c:pt idx="65">
                  <c:v>43562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43568</c:v>
                </c:pt>
                <c:pt idx="72">
                  <c:v>43569</c:v>
                </c:pt>
                <c:pt idx="73">
                  <c:v>43570</c:v>
                </c:pt>
                <c:pt idx="74">
                  <c:v>43571</c:v>
                </c:pt>
                <c:pt idx="75">
                  <c:v>43572</c:v>
                </c:pt>
                <c:pt idx="76">
                  <c:v>43573</c:v>
                </c:pt>
                <c:pt idx="77">
                  <c:v>43574</c:v>
                </c:pt>
                <c:pt idx="78">
                  <c:v>43575</c:v>
                </c:pt>
                <c:pt idx="79">
                  <c:v>43576</c:v>
                </c:pt>
                <c:pt idx="80">
                  <c:v>43577</c:v>
                </c:pt>
                <c:pt idx="81">
                  <c:v>43578</c:v>
                </c:pt>
                <c:pt idx="82">
                  <c:v>43579</c:v>
                </c:pt>
                <c:pt idx="83">
                  <c:v>43580</c:v>
                </c:pt>
                <c:pt idx="84">
                  <c:v>43581</c:v>
                </c:pt>
                <c:pt idx="85">
                  <c:v>43582</c:v>
                </c:pt>
                <c:pt idx="86">
                  <c:v>43583</c:v>
                </c:pt>
                <c:pt idx="87">
                  <c:v>43584</c:v>
                </c:pt>
                <c:pt idx="88">
                  <c:v>43585</c:v>
                </c:pt>
                <c:pt idx="89">
                  <c:v>43586</c:v>
                </c:pt>
              </c:numCache>
            </c:numRef>
          </c:cat>
          <c:val>
            <c:numRef>
              <c:f>rekenblad!$K$4:$K$92</c:f>
              <c:numCache>
                <c:formatCode>General</c:formatCode>
                <c:ptCount val="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F75-42CF-9661-A280BA6833F2}"/>
            </c:ext>
          </c:extLst>
        </c:ser>
        <c:ser>
          <c:idx val="0"/>
          <c:order val="1"/>
          <c:tx>
            <c:strRef>
              <c:f>rekenblad!$T$1</c:f>
              <c:strCache>
                <c:ptCount val="1"/>
                <c:pt idx="0">
                  <c:v>lineair</c:v>
                </c:pt>
              </c:strCache>
            </c:strRef>
          </c:tx>
          <c:marker>
            <c:symbol val="none"/>
          </c:marker>
          <c:val>
            <c:numRef>
              <c:f>rekenblad!$T$4:$T$92</c:f>
              <c:numCache>
                <c:formatCode>General</c:formatCode>
                <c:ptCount val="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F4E-4B26-AA55-8B3E3D716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04320"/>
        <c:axId val="42105856"/>
      </c:lineChart>
      <c:dateAx>
        <c:axId val="4210432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42105856"/>
        <c:crosses val="autoZero"/>
        <c:auto val="1"/>
        <c:lblOffset val="100"/>
        <c:baseTimeUnit val="days"/>
      </c:dateAx>
      <c:valAx>
        <c:axId val="421058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Cumulatieve</a:t>
                </a:r>
                <a:r>
                  <a:rPr lang="en-US" baseline="0"/>
                  <a:t> mijtval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2104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Mijtval per dag</a:t>
            </a:r>
          </a:p>
          <a:p>
            <a:pPr>
              <a:defRPr/>
            </a:pPr>
            <a:r>
              <a:rPr lang="nl-NL"/>
              <a:t>12</a:t>
            </a:r>
            <a:r>
              <a:rPr lang="nl-NL" baseline="0"/>
              <a:t>-daags voortschrijdend gemiddelde (dvg)</a:t>
            </a:r>
            <a:endParaRPr lang="nl-NL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rekenblad!$I$1</c:f>
              <c:strCache>
                <c:ptCount val="1"/>
                <c:pt idx="0">
                  <c:v># MIJT/DAG</c:v>
                </c:pt>
              </c:strCache>
            </c:strRef>
          </c:tx>
          <c:marker>
            <c:symbol val="none"/>
          </c:marker>
          <c:cat>
            <c:numRef>
              <c:f>rekenblad!$A$3:$A$92</c:f>
              <c:numCache>
                <c:formatCode>m/d/yyyy</c:formatCode>
                <c:ptCount val="90"/>
                <c:pt idx="0">
                  <c:v>43497</c:v>
                </c:pt>
                <c:pt idx="1">
                  <c:v>43498</c:v>
                </c:pt>
                <c:pt idx="2">
                  <c:v>43499</c:v>
                </c:pt>
                <c:pt idx="3">
                  <c:v>43500</c:v>
                </c:pt>
                <c:pt idx="4">
                  <c:v>43501</c:v>
                </c:pt>
                <c:pt idx="5">
                  <c:v>43502</c:v>
                </c:pt>
                <c:pt idx="6">
                  <c:v>43503</c:v>
                </c:pt>
                <c:pt idx="7">
                  <c:v>43504</c:v>
                </c:pt>
                <c:pt idx="8">
                  <c:v>43505</c:v>
                </c:pt>
                <c:pt idx="9">
                  <c:v>43506</c:v>
                </c:pt>
                <c:pt idx="10">
                  <c:v>43507</c:v>
                </c:pt>
                <c:pt idx="11">
                  <c:v>43508</c:v>
                </c:pt>
                <c:pt idx="12">
                  <c:v>43509</c:v>
                </c:pt>
                <c:pt idx="13">
                  <c:v>43510</c:v>
                </c:pt>
                <c:pt idx="14">
                  <c:v>43511</c:v>
                </c:pt>
                <c:pt idx="15">
                  <c:v>43512</c:v>
                </c:pt>
                <c:pt idx="16">
                  <c:v>43513</c:v>
                </c:pt>
                <c:pt idx="17">
                  <c:v>43514</c:v>
                </c:pt>
                <c:pt idx="18">
                  <c:v>43515</c:v>
                </c:pt>
                <c:pt idx="19">
                  <c:v>43516</c:v>
                </c:pt>
                <c:pt idx="20">
                  <c:v>43517</c:v>
                </c:pt>
                <c:pt idx="21">
                  <c:v>43518</c:v>
                </c:pt>
                <c:pt idx="22">
                  <c:v>43519</c:v>
                </c:pt>
                <c:pt idx="23">
                  <c:v>43520</c:v>
                </c:pt>
                <c:pt idx="24">
                  <c:v>43521</c:v>
                </c:pt>
                <c:pt idx="25">
                  <c:v>43522</c:v>
                </c:pt>
                <c:pt idx="26">
                  <c:v>43523</c:v>
                </c:pt>
                <c:pt idx="27">
                  <c:v>43524</c:v>
                </c:pt>
                <c:pt idx="28">
                  <c:v>43525</c:v>
                </c:pt>
                <c:pt idx="29">
                  <c:v>43526</c:v>
                </c:pt>
                <c:pt idx="30">
                  <c:v>43527</c:v>
                </c:pt>
                <c:pt idx="31">
                  <c:v>43528</c:v>
                </c:pt>
                <c:pt idx="32">
                  <c:v>43529</c:v>
                </c:pt>
                <c:pt idx="33">
                  <c:v>43530</c:v>
                </c:pt>
                <c:pt idx="34">
                  <c:v>43531</c:v>
                </c:pt>
                <c:pt idx="35">
                  <c:v>43532</c:v>
                </c:pt>
                <c:pt idx="36">
                  <c:v>43533</c:v>
                </c:pt>
                <c:pt idx="37">
                  <c:v>43534</c:v>
                </c:pt>
                <c:pt idx="38">
                  <c:v>43535</c:v>
                </c:pt>
                <c:pt idx="39">
                  <c:v>43536</c:v>
                </c:pt>
                <c:pt idx="40">
                  <c:v>43537</c:v>
                </c:pt>
                <c:pt idx="41">
                  <c:v>43538</c:v>
                </c:pt>
                <c:pt idx="42">
                  <c:v>43539</c:v>
                </c:pt>
                <c:pt idx="43">
                  <c:v>43540</c:v>
                </c:pt>
                <c:pt idx="44">
                  <c:v>43541</c:v>
                </c:pt>
                <c:pt idx="45">
                  <c:v>43542</c:v>
                </c:pt>
                <c:pt idx="46">
                  <c:v>43543</c:v>
                </c:pt>
                <c:pt idx="47">
                  <c:v>43544</c:v>
                </c:pt>
                <c:pt idx="48">
                  <c:v>43545</c:v>
                </c:pt>
                <c:pt idx="49">
                  <c:v>43546</c:v>
                </c:pt>
                <c:pt idx="50">
                  <c:v>43547</c:v>
                </c:pt>
                <c:pt idx="51">
                  <c:v>43548</c:v>
                </c:pt>
                <c:pt idx="52">
                  <c:v>43549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43554</c:v>
                </c:pt>
                <c:pt idx="58">
                  <c:v>43555</c:v>
                </c:pt>
                <c:pt idx="59">
                  <c:v>43556</c:v>
                </c:pt>
                <c:pt idx="60">
                  <c:v>43557</c:v>
                </c:pt>
                <c:pt idx="61">
                  <c:v>43558</c:v>
                </c:pt>
                <c:pt idx="62">
                  <c:v>43559</c:v>
                </c:pt>
                <c:pt idx="63">
                  <c:v>43560</c:v>
                </c:pt>
                <c:pt idx="64">
                  <c:v>43561</c:v>
                </c:pt>
                <c:pt idx="65">
                  <c:v>43562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43568</c:v>
                </c:pt>
                <c:pt idx="72">
                  <c:v>43569</c:v>
                </c:pt>
                <c:pt idx="73">
                  <c:v>43570</c:v>
                </c:pt>
                <c:pt idx="74">
                  <c:v>43571</c:v>
                </c:pt>
                <c:pt idx="75">
                  <c:v>43572</c:v>
                </c:pt>
                <c:pt idx="76">
                  <c:v>43573</c:v>
                </c:pt>
                <c:pt idx="77">
                  <c:v>43574</c:v>
                </c:pt>
                <c:pt idx="78">
                  <c:v>43575</c:v>
                </c:pt>
                <c:pt idx="79">
                  <c:v>43576</c:v>
                </c:pt>
                <c:pt idx="80">
                  <c:v>43577</c:v>
                </c:pt>
                <c:pt idx="81">
                  <c:v>43578</c:v>
                </c:pt>
                <c:pt idx="82">
                  <c:v>43579</c:v>
                </c:pt>
                <c:pt idx="83">
                  <c:v>43580</c:v>
                </c:pt>
                <c:pt idx="84">
                  <c:v>43581</c:v>
                </c:pt>
                <c:pt idx="85">
                  <c:v>43582</c:v>
                </c:pt>
                <c:pt idx="86">
                  <c:v>43583</c:v>
                </c:pt>
                <c:pt idx="87">
                  <c:v>43584</c:v>
                </c:pt>
                <c:pt idx="88">
                  <c:v>43585</c:v>
                </c:pt>
                <c:pt idx="89">
                  <c:v>43586</c:v>
                </c:pt>
              </c:numCache>
            </c:numRef>
          </c:cat>
          <c:val>
            <c:numRef>
              <c:f>rekenblad!$I$3:$I$92</c:f>
              <c:numCache>
                <c:formatCode>General</c:formatCod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E7-48E0-9727-604E1D23E438}"/>
            </c:ext>
          </c:extLst>
        </c:ser>
        <c:ser>
          <c:idx val="4"/>
          <c:order val="1"/>
          <c:tx>
            <c:strRef>
              <c:f>rekenblad!$J$1</c:f>
              <c:strCache>
                <c:ptCount val="1"/>
                <c:pt idx="0">
                  <c:v>12dvg</c:v>
                </c:pt>
              </c:strCache>
            </c:strRef>
          </c:tx>
          <c:marker>
            <c:symbol val="none"/>
          </c:marker>
          <c:cat>
            <c:numRef>
              <c:f>rekenblad!$A$3:$A$92</c:f>
              <c:numCache>
                <c:formatCode>m/d/yyyy</c:formatCode>
                <c:ptCount val="90"/>
                <c:pt idx="0">
                  <c:v>43497</c:v>
                </c:pt>
                <c:pt idx="1">
                  <c:v>43498</c:v>
                </c:pt>
                <c:pt idx="2">
                  <c:v>43499</c:v>
                </c:pt>
                <c:pt idx="3">
                  <c:v>43500</c:v>
                </c:pt>
                <c:pt idx="4">
                  <c:v>43501</c:v>
                </c:pt>
                <c:pt idx="5">
                  <c:v>43502</c:v>
                </c:pt>
                <c:pt idx="6">
                  <c:v>43503</c:v>
                </c:pt>
                <c:pt idx="7">
                  <c:v>43504</c:v>
                </c:pt>
                <c:pt idx="8">
                  <c:v>43505</c:v>
                </c:pt>
                <c:pt idx="9">
                  <c:v>43506</c:v>
                </c:pt>
                <c:pt idx="10">
                  <c:v>43507</c:v>
                </c:pt>
                <c:pt idx="11">
                  <c:v>43508</c:v>
                </c:pt>
                <c:pt idx="12">
                  <c:v>43509</c:v>
                </c:pt>
                <c:pt idx="13">
                  <c:v>43510</c:v>
                </c:pt>
                <c:pt idx="14">
                  <c:v>43511</c:v>
                </c:pt>
                <c:pt idx="15">
                  <c:v>43512</c:v>
                </c:pt>
                <c:pt idx="16">
                  <c:v>43513</c:v>
                </c:pt>
                <c:pt idx="17">
                  <c:v>43514</c:v>
                </c:pt>
                <c:pt idx="18">
                  <c:v>43515</c:v>
                </c:pt>
                <c:pt idx="19">
                  <c:v>43516</c:v>
                </c:pt>
                <c:pt idx="20">
                  <c:v>43517</c:v>
                </c:pt>
                <c:pt idx="21">
                  <c:v>43518</c:v>
                </c:pt>
                <c:pt idx="22">
                  <c:v>43519</c:v>
                </c:pt>
                <c:pt idx="23">
                  <c:v>43520</c:v>
                </c:pt>
                <c:pt idx="24">
                  <c:v>43521</c:v>
                </c:pt>
                <c:pt idx="25">
                  <c:v>43522</c:v>
                </c:pt>
                <c:pt idx="26">
                  <c:v>43523</c:v>
                </c:pt>
                <c:pt idx="27">
                  <c:v>43524</c:v>
                </c:pt>
                <c:pt idx="28">
                  <c:v>43525</c:v>
                </c:pt>
                <c:pt idx="29">
                  <c:v>43526</c:v>
                </c:pt>
                <c:pt idx="30">
                  <c:v>43527</c:v>
                </c:pt>
                <c:pt idx="31">
                  <c:v>43528</c:v>
                </c:pt>
                <c:pt idx="32">
                  <c:v>43529</c:v>
                </c:pt>
                <c:pt idx="33">
                  <c:v>43530</c:v>
                </c:pt>
                <c:pt idx="34">
                  <c:v>43531</c:v>
                </c:pt>
                <c:pt idx="35">
                  <c:v>43532</c:v>
                </c:pt>
                <c:pt idx="36">
                  <c:v>43533</c:v>
                </c:pt>
                <c:pt idx="37">
                  <c:v>43534</c:v>
                </c:pt>
                <c:pt idx="38">
                  <c:v>43535</c:v>
                </c:pt>
                <c:pt idx="39">
                  <c:v>43536</c:v>
                </c:pt>
                <c:pt idx="40">
                  <c:v>43537</c:v>
                </c:pt>
                <c:pt idx="41">
                  <c:v>43538</c:v>
                </c:pt>
                <c:pt idx="42">
                  <c:v>43539</c:v>
                </c:pt>
                <c:pt idx="43">
                  <c:v>43540</c:v>
                </c:pt>
                <c:pt idx="44">
                  <c:v>43541</c:v>
                </c:pt>
                <c:pt idx="45">
                  <c:v>43542</c:v>
                </c:pt>
                <c:pt idx="46">
                  <c:v>43543</c:v>
                </c:pt>
                <c:pt idx="47">
                  <c:v>43544</c:v>
                </c:pt>
                <c:pt idx="48">
                  <c:v>43545</c:v>
                </c:pt>
                <c:pt idx="49">
                  <c:v>43546</c:v>
                </c:pt>
                <c:pt idx="50">
                  <c:v>43547</c:v>
                </c:pt>
                <c:pt idx="51">
                  <c:v>43548</c:v>
                </c:pt>
                <c:pt idx="52">
                  <c:v>43549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43554</c:v>
                </c:pt>
                <c:pt idx="58">
                  <c:v>43555</c:v>
                </c:pt>
                <c:pt idx="59">
                  <c:v>43556</c:v>
                </c:pt>
                <c:pt idx="60">
                  <c:v>43557</c:v>
                </c:pt>
                <c:pt idx="61">
                  <c:v>43558</c:v>
                </c:pt>
                <c:pt idx="62">
                  <c:v>43559</c:v>
                </c:pt>
                <c:pt idx="63">
                  <c:v>43560</c:v>
                </c:pt>
                <c:pt idx="64">
                  <c:v>43561</c:v>
                </c:pt>
                <c:pt idx="65">
                  <c:v>43562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43568</c:v>
                </c:pt>
                <c:pt idx="72">
                  <c:v>43569</c:v>
                </c:pt>
                <c:pt idx="73">
                  <c:v>43570</c:v>
                </c:pt>
                <c:pt idx="74">
                  <c:v>43571</c:v>
                </c:pt>
                <c:pt idx="75">
                  <c:v>43572</c:v>
                </c:pt>
                <c:pt idx="76">
                  <c:v>43573</c:v>
                </c:pt>
                <c:pt idx="77">
                  <c:v>43574</c:v>
                </c:pt>
                <c:pt idx="78">
                  <c:v>43575</c:v>
                </c:pt>
                <c:pt idx="79">
                  <c:v>43576</c:v>
                </c:pt>
                <c:pt idx="80">
                  <c:v>43577</c:v>
                </c:pt>
                <c:pt idx="81">
                  <c:v>43578</c:v>
                </c:pt>
                <c:pt idx="82">
                  <c:v>43579</c:v>
                </c:pt>
                <c:pt idx="83">
                  <c:v>43580</c:v>
                </c:pt>
                <c:pt idx="84">
                  <c:v>43581</c:v>
                </c:pt>
                <c:pt idx="85">
                  <c:v>43582</c:v>
                </c:pt>
                <c:pt idx="86">
                  <c:v>43583</c:v>
                </c:pt>
                <c:pt idx="87">
                  <c:v>43584</c:v>
                </c:pt>
                <c:pt idx="88">
                  <c:v>43585</c:v>
                </c:pt>
                <c:pt idx="89">
                  <c:v>43586</c:v>
                </c:pt>
              </c:numCache>
            </c:numRef>
          </c:cat>
          <c:val>
            <c:numRef>
              <c:f>rekenblad!$J$3:$J$92</c:f>
              <c:numCache>
                <c:formatCode>General</c:formatCod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E7-48E0-9727-604E1D23E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84064"/>
        <c:axId val="42189952"/>
      </c:lineChart>
      <c:dateAx>
        <c:axId val="4218406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42189952"/>
        <c:crosses val="autoZero"/>
        <c:auto val="1"/>
        <c:lblOffset val="100"/>
        <c:baseTimeUnit val="days"/>
      </c:dateAx>
      <c:valAx>
        <c:axId val="421899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Aantal mijten per dag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2184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Cumulatieve</a:t>
            </a:r>
            <a:r>
              <a:rPr lang="nl-NL" baseline="0"/>
              <a:t> mijtval</a:t>
            </a:r>
          </a:p>
          <a:p>
            <a:pPr>
              <a:defRPr/>
            </a:pPr>
            <a:r>
              <a:rPr lang="nl-NL" baseline="0"/>
              <a:t>Logistische groeicurve </a:t>
            </a:r>
            <a:endParaRPr lang="nl-NL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rekenblad!$K$1:$K$2</c:f>
              <c:strCache>
                <c:ptCount val="1"/>
                <c:pt idx="0">
                  <c:v>Cumulatief 0</c:v>
                </c:pt>
              </c:strCache>
            </c:strRef>
          </c:tx>
          <c:marker>
            <c:symbol val="none"/>
          </c:marker>
          <c:cat>
            <c:numRef>
              <c:f>rekenblad!$A$3:$A$92</c:f>
              <c:numCache>
                <c:formatCode>m/d/yyyy</c:formatCode>
                <c:ptCount val="90"/>
                <c:pt idx="0">
                  <c:v>43497</c:v>
                </c:pt>
                <c:pt idx="1">
                  <c:v>43498</c:v>
                </c:pt>
                <c:pt idx="2">
                  <c:v>43499</c:v>
                </c:pt>
                <c:pt idx="3">
                  <c:v>43500</c:v>
                </c:pt>
                <c:pt idx="4">
                  <c:v>43501</c:v>
                </c:pt>
                <c:pt idx="5">
                  <c:v>43502</c:v>
                </c:pt>
                <c:pt idx="6">
                  <c:v>43503</c:v>
                </c:pt>
                <c:pt idx="7">
                  <c:v>43504</c:v>
                </c:pt>
                <c:pt idx="8">
                  <c:v>43505</c:v>
                </c:pt>
                <c:pt idx="9">
                  <c:v>43506</c:v>
                </c:pt>
                <c:pt idx="10">
                  <c:v>43507</c:v>
                </c:pt>
                <c:pt idx="11">
                  <c:v>43508</c:v>
                </c:pt>
                <c:pt idx="12">
                  <c:v>43509</c:v>
                </c:pt>
                <c:pt idx="13">
                  <c:v>43510</c:v>
                </c:pt>
                <c:pt idx="14">
                  <c:v>43511</c:v>
                </c:pt>
                <c:pt idx="15">
                  <c:v>43512</c:v>
                </c:pt>
                <c:pt idx="16">
                  <c:v>43513</c:v>
                </c:pt>
                <c:pt idx="17">
                  <c:v>43514</c:v>
                </c:pt>
                <c:pt idx="18">
                  <c:v>43515</c:v>
                </c:pt>
                <c:pt idx="19">
                  <c:v>43516</c:v>
                </c:pt>
                <c:pt idx="20">
                  <c:v>43517</c:v>
                </c:pt>
                <c:pt idx="21">
                  <c:v>43518</c:v>
                </c:pt>
                <c:pt idx="22">
                  <c:v>43519</c:v>
                </c:pt>
                <c:pt idx="23">
                  <c:v>43520</c:v>
                </c:pt>
                <c:pt idx="24">
                  <c:v>43521</c:v>
                </c:pt>
                <c:pt idx="25">
                  <c:v>43522</c:v>
                </c:pt>
                <c:pt idx="26">
                  <c:v>43523</c:v>
                </c:pt>
                <c:pt idx="27">
                  <c:v>43524</c:v>
                </c:pt>
                <c:pt idx="28">
                  <c:v>43525</c:v>
                </c:pt>
                <c:pt idx="29">
                  <c:v>43526</c:v>
                </c:pt>
                <c:pt idx="30">
                  <c:v>43527</c:v>
                </c:pt>
                <c:pt idx="31">
                  <c:v>43528</c:v>
                </c:pt>
                <c:pt idx="32">
                  <c:v>43529</c:v>
                </c:pt>
                <c:pt idx="33">
                  <c:v>43530</c:v>
                </c:pt>
                <c:pt idx="34">
                  <c:v>43531</c:v>
                </c:pt>
                <c:pt idx="35">
                  <c:v>43532</c:v>
                </c:pt>
                <c:pt idx="36">
                  <c:v>43533</c:v>
                </c:pt>
                <c:pt idx="37">
                  <c:v>43534</c:v>
                </c:pt>
                <c:pt idx="38">
                  <c:v>43535</c:v>
                </c:pt>
                <c:pt idx="39">
                  <c:v>43536</c:v>
                </c:pt>
                <c:pt idx="40">
                  <c:v>43537</c:v>
                </c:pt>
                <c:pt idx="41">
                  <c:v>43538</c:v>
                </c:pt>
                <c:pt idx="42">
                  <c:v>43539</c:v>
                </c:pt>
                <c:pt idx="43">
                  <c:v>43540</c:v>
                </c:pt>
                <c:pt idx="44">
                  <c:v>43541</c:v>
                </c:pt>
                <c:pt idx="45">
                  <c:v>43542</c:v>
                </c:pt>
                <c:pt idx="46">
                  <c:v>43543</c:v>
                </c:pt>
                <c:pt idx="47">
                  <c:v>43544</c:v>
                </c:pt>
                <c:pt idx="48">
                  <c:v>43545</c:v>
                </c:pt>
                <c:pt idx="49">
                  <c:v>43546</c:v>
                </c:pt>
                <c:pt idx="50">
                  <c:v>43547</c:v>
                </c:pt>
                <c:pt idx="51">
                  <c:v>43548</c:v>
                </c:pt>
                <c:pt idx="52">
                  <c:v>43549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43554</c:v>
                </c:pt>
                <c:pt idx="58">
                  <c:v>43555</c:v>
                </c:pt>
                <c:pt idx="59">
                  <c:v>43556</c:v>
                </c:pt>
                <c:pt idx="60">
                  <c:v>43557</c:v>
                </c:pt>
                <c:pt idx="61">
                  <c:v>43558</c:v>
                </c:pt>
                <c:pt idx="62">
                  <c:v>43559</c:v>
                </c:pt>
                <c:pt idx="63">
                  <c:v>43560</c:v>
                </c:pt>
                <c:pt idx="64">
                  <c:v>43561</c:v>
                </c:pt>
                <c:pt idx="65">
                  <c:v>43562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43568</c:v>
                </c:pt>
                <c:pt idx="72">
                  <c:v>43569</c:v>
                </c:pt>
                <c:pt idx="73">
                  <c:v>43570</c:v>
                </c:pt>
                <c:pt idx="74">
                  <c:v>43571</c:v>
                </c:pt>
                <c:pt idx="75">
                  <c:v>43572</c:v>
                </c:pt>
                <c:pt idx="76">
                  <c:v>43573</c:v>
                </c:pt>
                <c:pt idx="77">
                  <c:v>43574</c:v>
                </c:pt>
                <c:pt idx="78">
                  <c:v>43575</c:v>
                </c:pt>
                <c:pt idx="79">
                  <c:v>43576</c:v>
                </c:pt>
                <c:pt idx="80">
                  <c:v>43577</c:v>
                </c:pt>
                <c:pt idx="81">
                  <c:v>43578</c:v>
                </c:pt>
                <c:pt idx="82">
                  <c:v>43579</c:v>
                </c:pt>
                <c:pt idx="83">
                  <c:v>43580</c:v>
                </c:pt>
                <c:pt idx="84">
                  <c:v>43581</c:v>
                </c:pt>
                <c:pt idx="85">
                  <c:v>43582</c:v>
                </c:pt>
                <c:pt idx="86">
                  <c:v>43583</c:v>
                </c:pt>
                <c:pt idx="87">
                  <c:v>43584</c:v>
                </c:pt>
                <c:pt idx="88">
                  <c:v>43585</c:v>
                </c:pt>
                <c:pt idx="89">
                  <c:v>43586</c:v>
                </c:pt>
              </c:numCache>
            </c:numRef>
          </c:cat>
          <c:val>
            <c:numRef>
              <c:f>rekenblad!$K$4:$K$92</c:f>
              <c:numCache>
                <c:formatCode>General</c:formatCode>
                <c:ptCount val="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F75-42CF-9661-A280BA6833F2}"/>
            </c:ext>
          </c:extLst>
        </c:ser>
        <c:ser>
          <c:idx val="1"/>
          <c:order val="1"/>
          <c:tx>
            <c:strRef>
              <c:f>rekenblad!$S$1</c:f>
              <c:strCache>
                <c:ptCount val="1"/>
                <c:pt idx="0">
                  <c:v>Logistisch</c:v>
                </c:pt>
              </c:strCache>
            </c:strRef>
          </c:tx>
          <c:marker>
            <c:symbol val="none"/>
          </c:marker>
          <c:val>
            <c:numRef>
              <c:f>rekenblad!$S$4:$S$92</c:f>
              <c:numCache>
                <c:formatCode>General</c:formatCode>
                <c:ptCount val="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09D-4CB7-BF9B-98D46A477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38720"/>
        <c:axId val="42240256"/>
      </c:lineChart>
      <c:dateAx>
        <c:axId val="4223872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42240256"/>
        <c:crosses val="autoZero"/>
        <c:auto val="1"/>
        <c:lblOffset val="100"/>
        <c:baseTimeUnit val="days"/>
      </c:dateAx>
      <c:valAx>
        <c:axId val="422402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Cumulatieve</a:t>
                </a:r>
                <a:r>
                  <a:rPr lang="en-US" baseline="0"/>
                  <a:t> mijtval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2238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16</xdr:col>
      <xdr:colOff>476250</xdr:colOff>
      <xdr:row>48</xdr:row>
      <xdr:rowOff>142875</xdr:rowOff>
    </xdr:to>
    <xdr:graphicFrame macro="">
      <xdr:nvGraphicFramePr>
        <xdr:cNvPr id="2" name="Grafiek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16</xdr:col>
      <xdr:colOff>466725</xdr:colOff>
      <xdr:row>75</xdr:row>
      <xdr:rowOff>114300</xdr:rowOff>
    </xdr:to>
    <xdr:graphicFrame macro="">
      <xdr:nvGraphicFramePr>
        <xdr:cNvPr id="3" name="Grafiek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0.62069</cdr:x>
      <cdr:y>0.12844</cdr:y>
    </cdr:from>
    <cdr:to>
      <cdr:x>0.73103</cdr:x>
      <cdr:y>0.34862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5143501" y="5333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l-NL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16</xdr:col>
      <xdr:colOff>476250</xdr:colOff>
      <xdr:row>48</xdr:row>
      <xdr:rowOff>142875</xdr:rowOff>
    </xdr:to>
    <xdr:graphicFrame macro="">
      <xdr:nvGraphicFramePr>
        <xdr:cNvPr id="2" name="Grafiek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16</xdr:col>
      <xdr:colOff>466725</xdr:colOff>
      <xdr:row>75</xdr:row>
      <xdr:rowOff>114300</xdr:rowOff>
    </xdr:to>
    <xdr:graphicFrame macro="">
      <xdr:nvGraphicFramePr>
        <xdr:cNvPr id="3" name="Grafiek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0.62069</cdr:x>
      <cdr:y>0.12844</cdr:y>
    </cdr:from>
    <cdr:to>
      <cdr:x>0.73103</cdr:x>
      <cdr:y>0.34862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5143501" y="5333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l-NL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16</xdr:col>
      <xdr:colOff>476250</xdr:colOff>
      <xdr:row>48</xdr:row>
      <xdr:rowOff>142875</xdr:rowOff>
    </xdr:to>
    <xdr:graphicFrame macro="">
      <xdr:nvGraphicFramePr>
        <xdr:cNvPr id="2" name="Grafiek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16</xdr:col>
      <xdr:colOff>466725</xdr:colOff>
      <xdr:row>75</xdr:row>
      <xdr:rowOff>114300</xdr:rowOff>
    </xdr:to>
    <xdr:graphicFrame macro="">
      <xdr:nvGraphicFramePr>
        <xdr:cNvPr id="3" name="Grafiek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0.62069</cdr:x>
      <cdr:y>0.12844</cdr:y>
    </cdr:from>
    <cdr:to>
      <cdr:x>0.73103</cdr:x>
      <cdr:y>0.34862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5143501" y="5333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l-NL" sz="1100"/>
        </a:p>
      </cdr:txBody>
    </cdr:sp>
  </cdr:relSizeAnchor>
</c:userShape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4"/>
  <sheetViews>
    <sheetView showGridLines="0" tabSelected="1" zoomScale="90" zoomScaleNormal="90" workbookViewId="0">
      <pane ySplit="1" topLeftCell="A2" activePane="bottomLeft" state="frozen"/>
      <selection pane="bottomLeft" activeCell="E9" sqref="E9"/>
    </sheetView>
  </sheetViews>
  <sheetFormatPr defaultRowHeight="15" x14ac:dyDescent="0.25"/>
  <cols>
    <col min="1" max="1" width="30" style="17" customWidth="1"/>
    <col min="2" max="2" width="8.7109375" style="67" customWidth="1"/>
    <col min="3" max="3" width="12" style="21" customWidth="1"/>
    <col min="4" max="4" width="10.5703125" style="22" bestFit="1" customWidth="1"/>
    <col min="7" max="9" width="8.7109375" customWidth="1"/>
    <col min="10" max="10" width="14.28515625" hidden="1" customWidth="1"/>
  </cols>
  <sheetData>
    <row r="1" spans="1:10" x14ac:dyDescent="0.25">
      <c r="A1" s="17" t="s">
        <v>0</v>
      </c>
      <c r="B1" s="65" t="s">
        <v>1</v>
      </c>
      <c r="G1" t="s">
        <v>1</v>
      </c>
      <c r="H1" t="s">
        <v>2</v>
      </c>
      <c r="I1" t="s">
        <v>3</v>
      </c>
      <c r="J1" s="7" t="s">
        <v>4</v>
      </c>
    </row>
    <row r="2" spans="1:10" x14ac:dyDescent="0.25">
      <c r="A2" s="17" t="s">
        <v>5</v>
      </c>
      <c r="B2" s="65" t="s">
        <v>113</v>
      </c>
      <c r="G2" t="s">
        <v>113</v>
      </c>
      <c r="H2" t="s">
        <v>113</v>
      </c>
      <c r="I2" t="s">
        <v>113</v>
      </c>
      <c r="J2" s="7" t="s">
        <v>6</v>
      </c>
    </row>
    <row r="3" spans="1:10" x14ac:dyDescent="0.25">
      <c r="A3" s="17" t="s">
        <v>7</v>
      </c>
      <c r="B3" s="65" t="s">
        <v>114</v>
      </c>
      <c r="G3" t="s">
        <v>114</v>
      </c>
      <c r="H3" t="s">
        <v>114</v>
      </c>
      <c r="I3" t="s">
        <v>114</v>
      </c>
      <c r="J3" s="7" t="s">
        <v>8</v>
      </c>
    </row>
    <row r="4" spans="1:10" x14ac:dyDescent="0.25">
      <c r="B4" s="34"/>
      <c r="J4" s="8"/>
    </row>
    <row r="5" spans="1:10" x14ac:dyDescent="0.25">
      <c r="A5" s="18" t="s">
        <v>9</v>
      </c>
      <c r="B5" s="35"/>
      <c r="C5" s="15" t="s">
        <v>115</v>
      </c>
      <c r="D5" s="16" t="s">
        <v>10</v>
      </c>
      <c r="J5" s="12" t="s">
        <v>11</v>
      </c>
    </row>
    <row r="6" spans="1:10" x14ac:dyDescent="0.25">
      <c r="A6" s="17">
        <f>+A7-1</f>
        <v>43495</v>
      </c>
      <c r="B6" s="35"/>
      <c r="C6" s="15" t="s">
        <v>12</v>
      </c>
      <c r="D6" s="16"/>
      <c r="J6" s="9"/>
    </row>
    <row r="7" spans="1:10" x14ac:dyDescent="0.25">
      <c r="A7" s="17">
        <f>+A8-1</f>
        <v>43496</v>
      </c>
      <c r="B7" s="35"/>
      <c r="C7" s="15"/>
      <c r="D7" s="16"/>
      <c r="J7" s="9"/>
    </row>
    <row r="8" spans="1:10" x14ac:dyDescent="0.25">
      <c r="A8" s="23">
        <v>43497</v>
      </c>
      <c r="B8" s="34"/>
      <c r="C8" s="21">
        <f>+rekenblad!J3</f>
        <v>0</v>
      </c>
      <c r="D8" s="22">
        <f>+rekenblad!K3</f>
        <v>0</v>
      </c>
      <c r="J8" s="11">
        <v>10</v>
      </c>
    </row>
    <row r="9" spans="1:10" x14ac:dyDescent="0.25">
      <c r="A9" s="17">
        <f>+A8+1</f>
        <v>43498</v>
      </c>
      <c r="B9" s="65"/>
      <c r="C9" s="21">
        <f>+rekenblad!J4</f>
        <v>0</v>
      </c>
      <c r="D9" s="22">
        <f>+rekenblad!K4</f>
        <v>0</v>
      </c>
      <c r="J9" s="11"/>
    </row>
    <row r="10" spans="1:10" x14ac:dyDescent="0.25">
      <c r="A10" s="17">
        <f t="shared" ref="A10:A73" si="0">+A9+1</f>
        <v>43499</v>
      </c>
      <c r="B10" s="65"/>
      <c r="C10" s="21">
        <f>+rekenblad!J5</f>
        <v>0</v>
      </c>
      <c r="D10" s="22">
        <f>+rekenblad!K5</f>
        <v>0</v>
      </c>
      <c r="J10" s="11"/>
    </row>
    <row r="11" spans="1:10" x14ac:dyDescent="0.25">
      <c r="A11" s="17">
        <f t="shared" si="0"/>
        <v>43500</v>
      </c>
      <c r="B11" s="65"/>
      <c r="C11" s="21">
        <f>+rekenblad!J6</f>
        <v>0</v>
      </c>
      <c r="D11" s="22">
        <f>+rekenblad!K6</f>
        <v>0</v>
      </c>
      <c r="J11" s="7"/>
    </row>
    <row r="12" spans="1:10" x14ac:dyDescent="0.25">
      <c r="A12" s="17">
        <f t="shared" si="0"/>
        <v>43501</v>
      </c>
      <c r="B12" s="65"/>
      <c r="C12" s="21">
        <f>+rekenblad!J7</f>
        <v>0</v>
      </c>
      <c r="D12" s="22">
        <f>+rekenblad!K7</f>
        <v>0</v>
      </c>
      <c r="J12" s="7"/>
    </row>
    <row r="13" spans="1:10" x14ac:dyDescent="0.25">
      <c r="A13" s="17">
        <f t="shared" si="0"/>
        <v>43502</v>
      </c>
      <c r="B13" s="65"/>
      <c r="C13" s="21">
        <f>+rekenblad!J8</f>
        <v>0</v>
      </c>
      <c r="D13" s="22">
        <f>+rekenblad!K8</f>
        <v>0</v>
      </c>
      <c r="J13" s="7"/>
    </row>
    <row r="14" spans="1:10" x14ac:dyDescent="0.25">
      <c r="A14" s="17">
        <f t="shared" si="0"/>
        <v>43503</v>
      </c>
      <c r="B14" s="65"/>
      <c r="C14" s="21">
        <f>+rekenblad!J9</f>
        <v>0</v>
      </c>
      <c r="D14" s="22">
        <f>+rekenblad!K9</f>
        <v>0</v>
      </c>
      <c r="J14" s="7"/>
    </row>
    <row r="15" spans="1:10" x14ac:dyDescent="0.25">
      <c r="A15" s="17">
        <f t="shared" si="0"/>
        <v>43504</v>
      </c>
      <c r="B15" s="65"/>
      <c r="C15" s="21">
        <f>+rekenblad!J10</f>
        <v>0</v>
      </c>
      <c r="D15" s="22">
        <f>+rekenblad!K10</f>
        <v>0</v>
      </c>
      <c r="J15" s="7">
        <v>14</v>
      </c>
    </row>
    <row r="16" spans="1:10" x14ac:dyDescent="0.25">
      <c r="A16" s="17">
        <f t="shared" si="0"/>
        <v>43505</v>
      </c>
      <c r="B16" s="65"/>
      <c r="C16" s="21">
        <f>+rekenblad!J11</f>
        <v>0</v>
      </c>
      <c r="D16" s="22">
        <f>+rekenblad!K11</f>
        <v>0</v>
      </c>
      <c r="J16" s="7"/>
    </row>
    <row r="17" spans="1:10" x14ac:dyDescent="0.25">
      <c r="A17" s="17">
        <f t="shared" si="0"/>
        <v>43506</v>
      </c>
      <c r="B17" s="65"/>
      <c r="C17" s="21">
        <f>+rekenblad!J12</f>
        <v>0</v>
      </c>
      <c r="D17" s="22">
        <f>+rekenblad!K12</f>
        <v>0</v>
      </c>
      <c r="J17" s="7"/>
    </row>
    <row r="18" spans="1:10" x14ac:dyDescent="0.25">
      <c r="A18" s="17">
        <f t="shared" si="0"/>
        <v>43507</v>
      </c>
      <c r="B18" s="65"/>
      <c r="C18" s="21">
        <f>+rekenblad!J13</f>
        <v>0</v>
      </c>
      <c r="D18" s="22">
        <f>+rekenblad!K13</f>
        <v>0</v>
      </c>
      <c r="J18" s="7"/>
    </row>
    <row r="19" spans="1:10" x14ac:dyDescent="0.25">
      <c r="A19" s="17">
        <f t="shared" si="0"/>
        <v>43508</v>
      </c>
      <c r="B19" s="65"/>
      <c r="C19" s="21">
        <f>+rekenblad!J14</f>
        <v>0</v>
      </c>
      <c r="D19" s="22">
        <f>+rekenblad!K14</f>
        <v>0</v>
      </c>
      <c r="J19" s="7"/>
    </row>
    <row r="20" spans="1:10" x14ac:dyDescent="0.25">
      <c r="A20" s="17">
        <f t="shared" si="0"/>
        <v>43509</v>
      </c>
      <c r="B20" s="65"/>
      <c r="C20" s="21">
        <f>+rekenblad!J15</f>
        <v>0</v>
      </c>
      <c r="D20" s="22">
        <f>+rekenblad!K15</f>
        <v>0</v>
      </c>
      <c r="J20" s="7"/>
    </row>
    <row r="21" spans="1:10" x14ac:dyDescent="0.25">
      <c r="A21" s="17">
        <f t="shared" si="0"/>
        <v>43510</v>
      </c>
      <c r="B21" s="65"/>
      <c r="C21" s="21">
        <f>+rekenblad!J16</f>
        <v>0</v>
      </c>
      <c r="D21" s="22">
        <f>+rekenblad!K16</f>
        <v>0</v>
      </c>
      <c r="J21" s="7"/>
    </row>
    <row r="22" spans="1:10" x14ac:dyDescent="0.25">
      <c r="A22" s="17">
        <f t="shared" si="0"/>
        <v>43511</v>
      </c>
      <c r="B22" s="65"/>
      <c r="C22" s="21">
        <f>+rekenblad!J17</f>
        <v>0</v>
      </c>
      <c r="D22" s="22">
        <f>+rekenblad!K17</f>
        <v>0</v>
      </c>
      <c r="J22" s="7">
        <v>16</v>
      </c>
    </row>
    <row r="23" spans="1:10" x14ac:dyDescent="0.25">
      <c r="A23" s="17">
        <f t="shared" si="0"/>
        <v>43512</v>
      </c>
      <c r="B23" s="65"/>
      <c r="C23" s="21">
        <f>+rekenblad!J18</f>
        <v>0</v>
      </c>
      <c r="D23" s="22">
        <f>+rekenblad!K18</f>
        <v>0</v>
      </c>
      <c r="J23" s="7"/>
    </row>
    <row r="24" spans="1:10" x14ac:dyDescent="0.25">
      <c r="A24" s="17">
        <f t="shared" si="0"/>
        <v>43513</v>
      </c>
      <c r="B24" s="65"/>
      <c r="C24" s="21">
        <f>+rekenblad!J19</f>
        <v>0</v>
      </c>
      <c r="D24" s="22">
        <f>+rekenblad!K19</f>
        <v>0</v>
      </c>
      <c r="J24" s="7"/>
    </row>
    <row r="25" spans="1:10" x14ac:dyDescent="0.25">
      <c r="A25" s="17">
        <f t="shared" si="0"/>
        <v>43514</v>
      </c>
      <c r="B25" s="65"/>
      <c r="C25" s="21">
        <f>+rekenblad!J20</f>
        <v>0</v>
      </c>
      <c r="D25" s="22">
        <f>+rekenblad!K20</f>
        <v>0</v>
      </c>
      <c r="J25" s="7"/>
    </row>
    <row r="26" spans="1:10" x14ac:dyDescent="0.25">
      <c r="A26" s="17">
        <f t="shared" si="0"/>
        <v>43515</v>
      </c>
      <c r="B26" s="65"/>
      <c r="C26" s="21">
        <f>+rekenblad!J21</f>
        <v>0</v>
      </c>
      <c r="D26" s="22">
        <f>+rekenblad!K21</f>
        <v>0</v>
      </c>
      <c r="J26" s="7"/>
    </row>
    <row r="27" spans="1:10" x14ac:dyDescent="0.25">
      <c r="A27" s="17">
        <f t="shared" si="0"/>
        <v>43516</v>
      </c>
      <c r="B27" s="65"/>
      <c r="C27" s="21">
        <f>+rekenblad!J22</f>
        <v>0</v>
      </c>
      <c r="D27" s="22">
        <f>+rekenblad!K22</f>
        <v>0</v>
      </c>
      <c r="J27" s="7"/>
    </row>
    <row r="28" spans="1:10" x14ac:dyDescent="0.25">
      <c r="A28" s="17">
        <f t="shared" si="0"/>
        <v>43517</v>
      </c>
      <c r="B28" s="65"/>
      <c r="C28" s="21">
        <f>+rekenblad!J23</f>
        <v>0</v>
      </c>
      <c r="D28" s="22">
        <f>+rekenblad!K23</f>
        <v>0</v>
      </c>
      <c r="J28" s="7"/>
    </row>
    <row r="29" spans="1:10" x14ac:dyDescent="0.25">
      <c r="A29" s="17">
        <f t="shared" si="0"/>
        <v>43518</v>
      </c>
      <c r="B29" s="65"/>
      <c r="C29" s="21">
        <f>+rekenblad!J24</f>
        <v>0</v>
      </c>
      <c r="D29" s="22">
        <f>+rekenblad!K24</f>
        <v>0</v>
      </c>
      <c r="J29" s="7">
        <v>9</v>
      </c>
    </row>
    <row r="30" spans="1:10" x14ac:dyDescent="0.25">
      <c r="A30" s="17">
        <f t="shared" si="0"/>
        <v>43519</v>
      </c>
      <c r="B30" s="65"/>
      <c r="C30" s="21">
        <f>+rekenblad!J25</f>
        <v>0</v>
      </c>
      <c r="D30" s="22">
        <f>+rekenblad!K25</f>
        <v>0</v>
      </c>
      <c r="J30" s="7"/>
    </row>
    <row r="31" spans="1:10" x14ac:dyDescent="0.25">
      <c r="A31" s="17">
        <f t="shared" si="0"/>
        <v>43520</v>
      </c>
      <c r="B31" s="65"/>
      <c r="C31" s="21">
        <f>+rekenblad!J26</f>
        <v>0</v>
      </c>
      <c r="D31" s="22">
        <f>+rekenblad!K26</f>
        <v>0</v>
      </c>
      <c r="J31" s="7"/>
    </row>
    <row r="32" spans="1:10" x14ac:dyDescent="0.25">
      <c r="A32" s="17">
        <f t="shared" si="0"/>
        <v>43521</v>
      </c>
      <c r="B32" s="65"/>
      <c r="C32" s="21">
        <f>+rekenblad!J27</f>
        <v>0</v>
      </c>
      <c r="D32" s="22">
        <f>+rekenblad!K27</f>
        <v>0</v>
      </c>
      <c r="J32" s="7"/>
    </row>
    <row r="33" spans="1:10" x14ac:dyDescent="0.25">
      <c r="A33" s="17">
        <f t="shared" si="0"/>
        <v>43522</v>
      </c>
      <c r="B33" s="65"/>
      <c r="C33" s="21">
        <f>+rekenblad!J28</f>
        <v>0</v>
      </c>
      <c r="D33" s="22">
        <f>+rekenblad!K28</f>
        <v>0</v>
      </c>
      <c r="J33" s="7"/>
    </row>
    <row r="34" spans="1:10" x14ac:dyDescent="0.25">
      <c r="A34" s="17">
        <f t="shared" si="0"/>
        <v>43523</v>
      </c>
      <c r="B34" s="65"/>
      <c r="C34" s="21">
        <f>+rekenblad!J29</f>
        <v>0</v>
      </c>
      <c r="D34" s="22">
        <f>+rekenblad!K29</f>
        <v>0</v>
      </c>
      <c r="J34" s="7"/>
    </row>
    <row r="35" spans="1:10" x14ac:dyDescent="0.25">
      <c r="A35" s="17">
        <f t="shared" si="0"/>
        <v>43524</v>
      </c>
      <c r="B35" s="65"/>
      <c r="C35" s="21">
        <f>+rekenblad!J30</f>
        <v>0</v>
      </c>
      <c r="D35" s="22">
        <f>+rekenblad!K30</f>
        <v>0</v>
      </c>
      <c r="J35" s="7"/>
    </row>
    <row r="36" spans="1:10" x14ac:dyDescent="0.25">
      <c r="A36" s="17">
        <f t="shared" si="0"/>
        <v>43525</v>
      </c>
      <c r="B36" s="65"/>
      <c r="C36" s="21">
        <f>+rekenblad!J31</f>
        <v>0</v>
      </c>
      <c r="D36" s="22">
        <f>+rekenblad!K31</f>
        <v>0</v>
      </c>
      <c r="J36" s="7">
        <v>10</v>
      </c>
    </row>
    <row r="37" spans="1:10" x14ac:dyDescent="0.25">
      <c r="A37" s="17">
        <f t="shared" si="0"/>
        <v>43526</v>
      </c>
      <c r="B37" s="65"/>
      <c r="C37" s="21">
        <f>+rekenblad!J32</f>
        <v>0</v>
      </c>
      <c r="D37" s="22">
        <f>+rekenblad!K32</f>
        <v>0</v>
      </c>
      <c r="J37" s="7"/>
    </row>
    <row r="38" spans="1:10" x14ac:dyDescent="0.25">
      <c r="A38" s="17">
        <f t="shared" si="0"/>
        <v>43527</v>
      </c>
      <c r="B38" s="65"/>
      <c r="C38" s="21">
        <f>+rekenblad!J33</f>
        <v>0</v>
      </c>
      <c r="D38" s="22">
        <f>+rekenblad!K33</f>
        <v>0</v>
      </c>
      <c r="J38" s="7"/>
    </row>
    <row r="39" spans="1:10" x14ac:dyDescent="0.25">
      <c r="A39" s="17">
        <f t="shared" si="0"/>
        <v>43528</v>
      </c>
      <c r="B39" s="65"/>
      <c r="C39" s="21">
        <f>+rekenblad!J34</f>
        <v>0</v>
      </c>
      <c r="D39" s="22">
        <f>+rekenblad!K34</f>
        <v>0</v>
      </c>
      <c r="J39" s="7"/>
    </row>
    <row r="40" spans="1:10" x14ac:dyDescent="0.25">
      <c r="A40" s="17">
        <f t="shared" si="0"/>
        <v>43529</v>
      </c>
      <c r="B40" s="65"/>
      <c r="C40" s="21">
        <f>+rekenblad!J35</f>
        <v>0</v>
      </c>
      <c r="D40" s="22">
        <f>+rekenblad!K35</f>
        <v>0</v>
      </c>
      <c r="J40" s="7"/>
    </row>
    <row r="41" spans="1:10" x14ac:dyDescent="0.25">
      <c r="A41" s="17">
        <f t="shared" si="0"/>
        <v>43530</v>
      </c>
      <c r="B41" s="65"/>
      <c r="C41" s="21">
        <f>+rekenblad!J36</f>
        <v>0</v>
      </c>
      <c r="D41" s="22">
        <f>+rekenblad!K36</f>
        <v>0</v>
      </c>
      <c r="J41" s="7"/>
    </row>
    <row r="42" spans="1:10" x14ac:dyDescent="0.25">
      <c r="A42" s="17">
        <f t="shared" si="0"/>
        <v>43531</v>
      </c>
      <c r="B42" s="65"/>
      <c r="C42" s="21">
        <f>+rekenblad!J37</f>
        <v>0</v>
      </c>
      <c r="D42" s="22">
        <f>+rekenblad!K37</f>
        <v>0</v>
      </c>
      <c r="J42" s="7"/>
    </row>
    <row r="43" spans="1:10" x14ac:dyDescent="0.25">
      <c r="A43" s="17">
        <f t="shared" si="0"/>
        <v>43532</v>
      </c>
      <c r="B43" s="65"/>
      <c r="C43" s="21">
        <f>+rekenblad!J38</f>
        <v>0</v>
      </c>
      <c r="D43" s="22">
        <f>+rekenblad!K38</f>
        <v>0</v>
      </c>
      <c r="J43" s="7">
        <v>13</v>
      </c>
    </row>
    <row r="44" spans="1:10" x14ac:dyDescent="0.25">
      <c r="A44" s="17">
        <f t="shared" si="0"/>
        <v>43533</v>
      </c>
      <c r="B44" s="65"/>
      <c r="C44" s="21">
        <f>+rekenblad!J39</f>
        <v>0</v>
      </c>
      <c r="D44" s="22">
        <f>+rekenblad!K39</f>
        <v>0</v>
      </c>
      <c r="J44" s="7"/>
    </row>
    <row r="45" spans="1:10" x14ac:dyDescent="0.25">
      <c r="A45" s="17">
        <f t="shared" si="0"/>
        <v>43534</v>
      </c>
      <c r="B45" s="65"/>
      <c r="C45" s="21">
        <f>+rekenblad!J40</f>
        <v>0</v>
      </c>
      <c r="D45" s="22">
        <f>+rekenblad!K40</f>
        <v>0</v>
      </c>
      <c r="J45" s="7"/>
    </row>
    <row r="46" spans="1:10" x14ac:dyDescent="0.25">
      <c r="A46" s="17">
        <f t="shared" si="0"/>
        <v>43535</v>
      </c>
      <c r="B46" s="65"/>
      <c r="C46" s="21">
        <f>+rekenblad!J41</f>
        <v>0</v>
      </c>
      <c r="D46" s="22">
        <f>+rekenblad!K41</f>
        <v>0</v>
      </c>
      <c r="J46" s="7"/>
    </row>
    <row r="47" spans="1:10" x14ac:dyDescent="0.25">
      <c r="A47" s="17">
        <f t="shared" si="0"/>
        <v>43536</v>
      </c>
      <c r="B47" s="65"/>
      <c r="C47" s="21">
        <f>+rekenblad!J42</f>
        <v>0</v>
      </c>
      <c r="D47" s="22">
        <f>+rekenblad!K42</f>
        <v>0</v>
      </c>
      <c r="J47" s="7"/>
    </row>
    <row r="48" spans="1:10" x14ac:dyDescent="0.25">
      <c r="A48" s="17">
        <f t="shared" si="0"/>
        <v>43537</v>
      </c>
      <c r="B48" s="65"/>
      <c r="C48" s="21">
        <f>+rekenblad!J43</f>
        <v>0</v>
      </c>
      <c r="D48" s="22">
        <f>+rekenblad!K43</f>
        <v>0</v>
      </c>
      <c r="J48" s="7"/>
    </row>
    <row r="49" spans="1:10" x14ac:dyDescent="0.25">
      <c r="A49" s="17">
        <f t="shared" si="0"/>
        <v>43538</v>
      </c>
      <c r="B49" s="65"/>
      <c r="C49" s="21">
        <f>+rekenblad!J44</f>
        <v>0</v>
      </c>
      <c r="D49" s="22">
        <f>+rekenblad!K44</f>
        <v>0</v>
      </c>
      <c r="J49" s="7"/>
    </row>
    <row r="50" spans="1:10" x14ac:dyDescent="0.25">
      <c r="A50" s="17">
        <f t="shared" si="0"/>
        <v>43539</v>
      </c>
      <c r="B50" s="65"/>
      <c r="C50" s="21">
        <f>+rekenblad!J45</f>
        <v>0</v>
      </c>
      <c r="D50" s="22">
        <f>+rekenblad!K45</f>
        <v>0</v>
      </c>
      <c r="J50" s="7">
        <v>3</v>
      </c>
    </row>
    <row r="51" spans="1:10" x14ac:dyDescent="0.25">
      <c r="A51" s="17">
        <f t="shared" si="0"/>
        <v>43540</v>
      </c>
      <c r="B51" s="65"/>
      <c r="C51" s="21">
        <f>+rekenblad!J46</f>
        <v>0</v>
      </c>
      <c r="D51" s="22">
        <f>+rekenblad!K46</f>
        <v>0</v>
      </c>
      <c r="J51" s="7"/>
    </row>
    <row r="52" spans="1:10" x14ac:dyDescent="0.25">
      <c r="A52" s="17">
        <f t="shared" si="0"/>
        <v>43541</v>
      </c>
      <c r="B52" s="65"/>
      <c r="C52" s="21">
        <f>+rekenblad!J47</f>
        <v>0</v>
      </c>
      <c r="D52" s="22">
        <f>+rekenblad!K47</f>
        <v>0</v>
      </c>
      <c r="J52" s="7"/>
    </row>
    <row r="53" spans="1:10" x14ac:dyDescent="0.25">
      <c r="A53" s="17">
        <f t="shared" si="0"/>
        <v>43542</v>
      </c>
      <c r="B53" s="65"/>
      <c r="C53" s="21">
        <f>+rekenblad!J48</f>
        <v>0</v>
      </c>
      <c r="D53" s="22">
        <f>+rekenblad!K48</f>
        <v>0</v>
      </c>
      <c r="J53" s="7"/>
    </row>
    <row r="54" spans="1:10" x14ac:dyDescent="0.25">
      <c r="A54" s="17">
        <f t="shared" si="0"/>
        <v>43543</v>
      </c>
      <c r="B54" s="65"/>
      <c r="C54" s="21">
        <f>+rekenblad!J49</f>
        <v>0</v>
      </c>
      <c r="D54" s="22">
        <f>+rekenblad!K49</f>
        <v>0</v>
      </c>
      <c r="J54" s="7"/>
    </row>
    <row r="55" spans="1:10" x14ac:dyDescent="0.25">
      <c r="A55" s="17">
        <f t="shared" si="0"/>
        <v>43544</v>
      </c>
      <c r="B55" s="65"/>
      <c r="C55" s="21">
        <f>+rekenblad!J50</f>
        <v>0</v>
      </c>
      <c r="D55" s="22">
        <f>+rekenblad!K50</f>
        <v>0</v>
      </c>
      <c r="J55" s="7"/>
    </row>
    <row r="56" spans="1:10" x14ac:dyDescent="0.25">
      <c r="A56" s="17">
        <f t="shared" si="0"/>
        <v>43545</v>
      </c>
      <c r="B56" s="65"/>
      <c r="C56" s="21">
        <f>+rekenblad!J51</f>
        <v>0</v>
      </c>
      <c r="D56" s="22">
        <f>+rekenblad!K51</f>
        <v>0</v>
      </c>
      <c r="J56" s="7"/>
    </row>
    <row r="57" spans="1:10" x14ac:dyDescent="0.25">
      <c r="A57" s="17">
        <f t="shared" si="0"/>
        <v>43546</v>
      </c>
      <c r="B57" s="65"/>
      <c r="C57" s="21">
        <f>+rekenblad!J52</f>
        <v>0</v>
      </c>
      <c r="D57" s="22">
        <f>+rekenblad!K52</f>
        <v>0</v>
      </c>
      <c r="J57" s="7">
        <v>10</v>
      </c>
    </row>
    <row r="58" spans="1:10" x14ac:dyDescent="0.25">
      <c r="A58" s="17">
        <f t="shared" si="0"/>
        <v>43547</v>
      </c>
      <c r="B58" s="65"/>
      <c r="C58" s="21">
        <f>+rekenblad!J53</f>
        <v>0</v>
      </c>
      <c r="D58" s="22">
        <f>+rekenblad!K53</f>
        <v>0</v>
      </c>
      <c r="J58" s="7"/>
    </row>
    <row r="59" spans="1:10" x14ac:dyDescent="0.25">
      <c r="A59" s="17">
        <f t="shared" si="0"/>
        <v>43548</v>
      </c>
      <c r="B59" s="65"/>
      <c r="C59" s="21">
        <f>+rekenblad!J54</f>
        <v>0</v>
      </c>
      <c r="D59" s="22">
        <f>+rekenblad!K54</f>
        <v>0</v>
      </c>
      <c r="J59" s="7"/>
    </row>
    <row r="60" spans="1:10" x14ac:dyDescent="0.25">
      <c r="A60" s="17">
        <f t="shared" si="0"/>
        <v>43549</v>
      </c>
      <c r="B60" s="65"/>
      <c r="C60" s="21">
        <f>+rekenblad!J55</f>
        <v>0</v>
      </c>
      <c r="D60" s="22">
        <f>+rekenblad!K55</f>
        <v>0</v>
      </c>
      <c r="J60" s="7"/>
    </row>
    <row r="61" spans="1:10" x14ac:dyDescent="0.25">
      <c r="A61" s="17">
        <f t="shared" si="0"/>
        <v>43550</v>
      </c>
      <c r="B61" s="65"/>
      <c r="C61" s="21">
        <f>+rekenblad!J56</f>
        <v>0</v>
      </c>
      <c r="D61" s="22">
        <f>+rekenblad!K56</f>
        <v>0</v>
      </c>
      <c r="J61" s="7"/>
    </row>
    <row r="62" spans="1:10" x14ac:dyDescent="0.25">
      <c r="A62" s="17">
        <f t="shared" si="0"/>
        <v>43551</v>
      </c>
      <c r="B62" s="65"/>
      <c r="C62" s="21">
        <f>+rekenblad!J57</f>
        <v>0</v>
      </c>
      <c r="D62" s="22">
        <f>+rekenblad!K57</f>
        <v>0</v>
      </c>
      <c r="J62" s="7"/>
    </row>
    <row r="63" spans="1:10" x14ac:dyDescent="0.25">
      <c r="A63" s="17">
        <f t="shared" si="0"/>
        <v>43552</v>
      </c>
      <c r="B63" s="65"/>
      <c r="C63" s="21">
        <f>+rekenblad!J58</f>
        <v>0</v>
      </c>
      <c r="D63" s="22">
        <f>+rekenblad!K58</f>
        <v>0</v>
      </c>
      <c r="J63" s="7"/>
    </row>
    <row r="64" spans="1:10" x14ac:dyDescent="0.25">
      <c r="A64" s="17">
        <f t="shared" si="0"/>
        <v>43553</v>
      </c>
      <c r="B64" s="65"/>
      <c r="C64" s="21">
        <f>+rekenblad!J59</f>
        <v>0</v>
      </c>
      <c r="D64" s="22">
        <f>+rekenblad!K59</f>
        <v>0</v>
      </c>
      <c r="J64" s="7"/>
    </row>
    <row r="65" spans="1:10" x14ac:dyDescent="0.25">
      <c r="A65" s="17">
        <f t="shared" si="0"/>
        <v>43554</v>
      </c>
      <c r="B65" s="65"/>
      <c r="C65" s="21">
        <f>+rekenblad!J60</f>
        <v>0</v>
      </c>
      <c r="D65" s="22">
        <f>+rekenblad!K60</f>
        <v>0</v>
      </c>
      <c r="J65" s="7"/>
    </row>
    <row r="66" spans="1:10" x14ac:dyDescent="0.25">
      <c r="A66" s="17">
        <f t="shared" si="0"/>
        <v>43555</v>
      </c>
      <c r="B66" s="65"/>
      <c r="C66" s="21">
        <f>+rekenblad!J61</f>
        <v>0</v>
      </c>
      <c r="D66" s="22">
        <f>+rekenblad!K61</f>
        <v>0</v>
      </c>
      <c r="J66" s="7"/>
    </row>
    <row r="67" spans="1:10" x14ac:dyDescent="0.25">
      <c r="A67" s="17">
        <f t="shared" si="0"/>
        <v>43556</v>
      </c>
      <c r="B67" s="65"/>
      <c r="C67" s="21">
        <f>+rekenblad!J62</f>
        <v>0</v>
      </c>
      <c r="D67" s="22">
        <f>+rekenblad!K62</f>
        <v>0</v>
      </c>
      <c r="J67" s="7"/>
    </row>
    <row r="68" spans="1:10" x14ac:dyDescent="0.25">
      <c r="A68" s="17">
        <f t="shared" si="0"/>
        <v>43557</v>
      </c>
      <c r="B68" s="65"/>
      <c r="C68" s="21">
        <f>+rekenblad!J63</f>
        <v>0</v>
      </c>
      <c r="D68" s="22">
        <f>+rekenblad!K63</f>
        <v>0</v>
      </c>
      <c r="J68" s="7"/>
    </row>
    <row r="69" spans="1:10" x14ac:dyDescent="0.25">
      <c r="A69" s="17">
        <f t="shared" si="0"/>
        <v>43558</v>
      </c>
      <c r="B69" s="65"/>
      <c r="C69" s="21">
        <f>+rekenblad!J64</f>
        <v>0</v>
      </c>
      <c r="D69" s="22">
        <f>+rekenblad!K64</f>
        <v>0</v>
      </c>
      <c r="J69" s="7"/>
    </row>
    <row r="70" spans="1:10" x14ac:dyDescent="0.25">
      <c r="A70" s="17">
        <f t="shared" si="0"/>
        <v>43559</v>
      </c>
      <c r="B70" s="65"/>
      <c r="C70" s="21">
        <f>+rekenblad!J65</f>
        <v>0</v>
      </c>
      <c r="D70" s="22">
        <f>+rekenblad!K65</f>
        <v>0</v>
      </c>
      <c r="J70" s="7"/>
    </row>
    <row r="71" spans="1:10" x14ac:dyDescent="0.25">
      <c r="A71" s="17">
        <f t="shared" si="0"/>
        <v>43560</v>
      </c>
      <c r="B71" s="65"/>
      <c r="C71" s="21">
        <f>+rekenblad!J66</f>
        <v>0</v>
      </c>
      <c r="D71" s="22">
        <f>+rekenblad!K66</f>
        <v>0</v>
      </c>
      <c r="J71" s="7"/>
    </row>
    <row r="72" spans="1:10" x14ac:dyDescent="0.25">
      <c r="A72" s="17">
        <f t="shared" si="0"/>
        <v>43561</v>
      </c>
      <c r="B72" s="65"/>
      <c r="C72" s="21">
        <f>+rekenblad!J67</f>
        <v>0</v>
      </c>
      <c r="D72" s="22">
        <f>+rekenblad!K67</f>
        <v>0</v>
      </c>
      <c r="J72" s="7"/>
    </row>
    <row r="73" spans="1:10" x14ac:dyDescent="0.25">
      <c r="A73" s="17">
        <f t="shared" si="0"/>
        <v>43562</v>
      </c>
      <c r="B73" s="65"/>
      <c r="C73" s="21">
        <f>+rekenblad!J68</f>
        <v>0</v>
      </c>
      <c r="D73" s="22">
        <f>+rekenblad!K68</f>
        <v>0</v>
      </c>
      <c r="J73" s="7"/>
    </row>
    <row r="74" spans="1:10" x14ac:dyDescent="0.25">
      <c r="A74" s="17">
        <f t="shared" ref="A74:A130" si="1">+A73+1</f>
        <v>43563</v>
      </c>
      <c r="B74" s="65"/>
      <c r="C74" s="21">
        <f>+rekenblad!J69</f>
        <v>0</v>
      </c>
      <c r="D74" s="22">
        <f>+rekenblad!K69</f>
        <v>0</v>
      </c>
      <c r="J74" s="7"/>
    </row>
    <row r="75" spans="1:10" x14ac:dyDescent="0.25">
      <c r="A75" s="17">
        <f t="shared" si="1"/>
        <v>43564</v>
      </c>
      <c r="B75" s="65"/>
      <c r="C75" s="21">
        <f>+rekenblad!J70</f>
        <v>0</v>
      </c>
      <c r="D75" s="22">
        <f>+rekenblad!K70</f>
        <v>0</v>
      </c>
      <c r="J75" s="7"/>
    </row>
    <row r="76" spans="1:10" x14ac:dyDescent="0.25">
      <c r="A76" s="17">
        <f t="shared" si="1"/>
        <v>43565</v>
      </c>
      <c r="B76" s="65"/>
      <c r="C76" s="21">
        <f>+rekenblad!J71</f>
        <v>0</v>
      </c>
      <c r="D76" s="22">
        <f>+rekenblad!K71</f>
        <v>0</v>
      </c>
      <c r="J76" s="7"/>
    </row>
    <row r="77" spans="1:10" x14ac:dyDescent="0.25">
      <c r="A77" s="17">
        <f t="shared" si="1"/>
        <v>43566</v>
      </c>
      <c r="B77" s="65"/>
      <c r="C77" s="21">
        <f>+rekenblad!J72</f>
        <v>0</v>
      </c>
      <c r="D77" s="22">
        <f>+rekenblad!K72</f>
        <v>0</v>
      </c>
      <c r="J77" s="7"/>
    </row>
    <row r="78" spans="1:10" x14ac:dyDescent="0.25">
      <c r="A78" s="17">
        <f t="shared" si="1"/>
        <v>43567</v>
      </c>
      <c r="B78" s="65"/>
      <c r="C78" s="21">
        <f>+rekenblad!J73</f>
        <v>0</v>
      </c>
      <c r="D78" s="22">
        <f>+rekenblad!K73</f>
        <v>0</v>
      </c>
      <c r="J78" s="7"/>
    </row>
    <row r="79" spans="1:10" x14ac:dyDescent="0.25">
      <c r="A79" s="17">
        <f t="shared" si="1"/>
        <v>43568</v>
      </c>
      <c r="B79" s="65"/>
      <c r="C79" s="21">
        <f>+rekenblad!J74</f>
        <v>0</v>
      </c>
      <c r="D79" s="22">
        <f>+rekenblad!K74</f>
        <v>0</v>
      </c>
      <c r="J79" s="7"/>
    </row>
    <row r="80" spans="1:10" x14ac:dyDescent="0.25">
      <c r="A80" s="17">
        <f t="shared" si="1"/>
        <v>43569</v>
      </c>
      <c r="B80" s="65"/>
      <c r="C80" s="21">
        <f>+rekenblad!J75</f>
        <v>0</v>
      </c>
      <c r="D80" s="22">
        <f>+rekenblad!K75</f>
        <v>0</v>
      </c>
      <c r="J80" s="7"/>
    </row>
    <row r="81" spans="1:10" x14ac:dyDescent="0.25">
      <c r="A81" s="17">
        <f t="shared" si="1"/>
        <v>43570</v>
      </c>
      <c r="B81" s="65"/>
      <c r="C81" s="21">
        <f>+rekenblad!J76</f>
        <v>0</v>
      </c>
      <c r="D81" s="22">
        <f>+rekenblad!K76</f>
        <v>0</v>
      </c>
      <c r="J81" s="7"/>
    </row>
    <row r="82" spans="1:10" x14ac:dyDescent="0.25">
      <c r="A82" s="17">
        <f t="shared" si="1"/>
        <v>43571</v>
      </c>
      <c r="B82" s="65"/>
      <c r="C82" s="21">
        <f>+rekenblad!J77</f>
        <v>0</v>
      </c>
      <c r="D82" s="22">
        <f>+rekenblad!K77</f>
        <v>0</v>
      </c>
      <c r="J82" s="7"/>
    </row>
    <row r="83" spans="1:10" x14ac:dyDescent="0.25">
      <c r="A83" s="17">
        <f t="shared" si="1"/>
        <v>43572</v>
      </c>
      <c r="B83" s="65"/>
      <c r="C83" s="21">
        <f>+rekenblad!J78</f>
        <v>0</v>
      </c>
      <c r="D83" s="22">
        <f>+rekenblad!K78</f>
        <v>0</v>
      </c>
      <c r="J83" s="7"/>
    </row>
    <row r="84" spans="1:10" x14ac:dyDescent="0.25">
      <c r="A84" s="17">
        <f t="shared" si="1"/>
        <v>43573</v>
      </c>
      <c r="B84" s="65"/>
      <c r="C84" s="21">
        <f>+rekenblad!J79</f>
        <v>0</v>
      </c>
      <c r="D84" s="22">
        <f>+rekenblad!K79</f>
        <v>0</v>
      </c>
      <c r="J84" s="7"/>
    </row>
    <row r="85" spans="1:10" x14ac:dyDescent="0.25">
      <c r="A85" s="17">
        <f t="shared" si="1"/>
        <v>43574</v>
      </c>
      <c r="B85" s="65"/>
      <c r="C85" s="21">
        <f>+rekenblad!J80</f>
        <v>0</v>
      </c>
      <c r="D85" s="22">
        <f>+rekenblad!K80</f>
        <v>0</v>
      </c>
      <c r="J85" s="7"/>
    </row>
    <row r="86" spans="1:10" x14ac:dyDescent="0.25">
      <c r="A86" s="17">
        <f t="shared" si="1"/>
        <v>43575</v>
      </c>
      <c r="B86" s="65"/>
      <c r="C86" s="21">
        <f>+rekenblad!J81</f>
        <v>0</v>
      </c>
      <c r="D86" s="22">
        <f>+rekenblad!K81</f>
        <v>0</v>
      </c>
      <c r="J86" s="7"/>
    </row>
    <row r="87" spans="1:10" x14ac:dyDescent="0.25">
      <c r="A87" s="17">
        <f t="shared" si="1"/>
        <v>43576</v>
      </c>
      <c r="B87" s="65"/>
      <c r="C87" s="21">
        <f>+rekenblad!J82</f>
        <v>0</v>
      </c>
      <c r="D87" s="22">
        <f>+rekenblad!K82</f>
        <v>0</v>
      </c>
      <c r="J87" s="7"/>
    </row>
    <row r="88" spans="1:10" x14ac:dyDescent="0.25">
      <c r="A88" s="17">
        <f t="shared" si="1"/>
        <v>43577</v>
      </c>
      <c r="B88" s="65"/>
      <c r="C88" s="21">
        <f>+rekenblad!J83</f>
        <v>0</v>
      </c>
      <c r="D88" s="22">
        <f>+rekenblad!K83</f>
        <v>0</v>
      </c>
      <c r="J88" s="7"/>
    </row>
    <row r="89" spans="1:10" x14ac:dyDescent="0.25">
      <c r="A89" s="17">
        <f t="shared" si="1"/>
        <v>43578</v>
      </c>
      <c r="B89" s="65"/>
      <c r="C89" s="21">
        <f>+rekenblad!J84</f>
        <v>0</v>
      </c>
      <c r="D89" s="22">
        <f>+rekenblad!K84</f>
        <v>0</v>
      </c>
      <c r="J89" s="7"/>
    </row>
    <row r="90" spans="1:10" x14ac:dyDescent="0.25">
      <c r="A90" s="17">
        <f t="shared" si="1"/>
        <v>43579</v>
      </c>
      <c r="B90" s="65"/>
      <c r="C90" s="21">
        <f>+rekenblad!J85</f>
        <v>0</v>
      </c>
      <c r="D90" s="22">
        <f>+rekenblad!K85</f>
        <v>0</v>
      </c>
      <c r="J90" s="7"/>
    </row>
    <row r="91" spans="1:10" x14ac:dyDescent="0.25">
      <c r="A91" s="17">
        <f t="shared" si="1"/>
        <v>43580</v>
      </c>
      <c r="B91" s="65"/>
      <c r="C91" s="21">
        <f>+rekenblad!J86</f>
        <v>0</v>
      </c>
      <c r="D91" s="22">
        <f>+rekenblad!K86</f>
        <v>0</v>
      </c>
      <c r="J91" s="7"/>
    </row>
    <row r="92" spans="1:10" x14ac:dyDescent="0.25">
      <c r="A92" s="17">
        <f t="shared" si="1"/>
        <v>43581</v>
      </c>
      <c r="B92" s="65"/>
      <c r="C92" s="21">
        <f>+rekenblad!J87</f>
        <v>0</v>
      </c>
      <c r="D92" s="22">
        <f>+rekenblad!K87</f>
        <v>0</v>
      </c>
      <c r="J92" s="7"/>
    </row>
    <row r="93" spans="1:10" x14ac:dyDescent="0.25">
      <c r="A93" s="17">
        <f t="shared" si="1"/>
        <v>43582</v>
      </c>
      <c r="B93" s="65"/>
      <c r="C93" s="21">
        <f>+rekenblad!J88</f>
        <v>0</v>
      </c>
      <c r="D93" s="22">
        <f>+rekenblad!K88</f>
        <v>0</v>
      </c>
      <c r="J93" s="13"/>
    </row>
    <row r="94" spans="1:10" x14ac:dyDescent="0.25">
      <c r="A94" s="17">
        <f t="shared" si="1"/>
        <v>43583</v>
      </c>
      <c r="B94" s="65"/>
      <c r="C94" s="21">
        <f>+rekenblad!J89</f>
        <v>0</v>
      </c>
      <c r="D94" s="22">
        <f>+rekenblad!K89</f>
        <v>0</v>
      </c>
      <c r="J94" s="13"/>
    </row>
    <row r="95" spans="1:10" x14ac:dyDescent="0.25">
      <c r="A95" s="17">
        <f t="shared" si="1"/>
        <v>43584</v>
      </c>
      <c r="B95" s="65"/>
      <c r="C95" s="21">
        <f>+rekenblad!J90</f>
        <v>0</v>
      </c>
      <c r="D95" s="22">
        <f>+rekenblad!K90</f>
        <v>0</v>
      </c>
      <c r="J95" s="13"/>
    </row>
    <row r="96" spans="1:10" x14ac:dyDescent="0.25">
      <c r="A96" s="17">
        <f t="shared" si="1"/>
        <v>43585</v>
      </c>
      <c r="B96" s="65"/>
      <c r="C96" s="21">
        <f>+rekenblad!J91</f>
        <v>0</v>
      </c>
      <c r="D96" s="22">
        <f>+rekenblad!K91</f>
        <v>0</v>
      </c>
      <c r="J96" s="13"/>
    </row>
    <row r="97" spans="1:10" x14ac:dyDescent="0.25">
      <c r="A97" s="17">
        <f t="shared" si="1"/>
        <v>43586</v>
      </c>
      <c r="B97" s="65"/>
      <c r="C97" s="21">
        <f>+rekenblad!J92</f>
        <v>0</v>
      </c>
      <c r="D97" s="22">
        <f>+rekenblad!K92</f>
        <v>0</v>
      </c>
      <c r="J97" s="13"/>
    </row>
    <row r="98" spans="1:10" x14ac:dyDescent="0.25">
      <c r="A98" s="17">
        <f t="shared" si="1"/>
        <v>43587</v>
      </c>
      <c r="B98" s="65"/>
      <c r="C98" s="21">
        <f>+rekenblad!J93</f>
        <v>0</v>
      </c>
      <c r="D98" s="22">
        <f>+rekenblad!K93</f>
        <v>0</v>
      </c>
      <c r="J98" s="13"/>
    </row>
    <row r="99" spans="1:10" x14ac:dyDescent="0.25">
      <c r="A99" s="17">
        <f t="shared" si="1"/>
        <v>43588</v>
      </c>
      <c r="B99" s="65"/>
      <c r="C99" s="21">
        <f>+rekenblad!J94</f>
        <v>0</v>
      </c>
      <c r="D99" s="22">
        <f>+rekenblad!K94</f>
        <v>0</v>
      </c>
      <c r="J99" s="13"/>
    </row>
    <row r="100" spans="1:10" x14ac:dyDescent="0.25">
      <c r="A100" s="17">
        <f t="shared" si="1"/>
        <v>43589</v>
      </c>
      <c r="B100" s="65"/>
      <c r="C100" s="21">
        <f>+rekenblad!J95</f>
        <v>0</v>
      </c>
      <c r="D100" s="22">
        <f>+rekenblad!K95</f>
        <v>0</v>
      </c>
      <c r="J100" s="13"/>
    </row>
    <row r="101" spans="1:10" x14ac:dyDescent="0.25">
      <c r="A101" s="17">
        <f t="shared" si="1"/>
        <v>43590</v>
      </c>
      <c r="B101" s="65"/>
      <c r="C101" s="21">
        <f>+rekenblad!J96</f>
        <v>0</v>
      </c>
      <c r="D101" s="22">
        <f>+rekenblad!K96</f>
        <v>0</v>
      </c>
      <c r="J101" s="13"/>
    </row>
    <row r="102" spans="1:10" x14ac:dyDescent="0.25">
      <c r="A102" s="17">
        <f t="shared" si="1"/>
        <v>43591</v>
      </c>
      <c r="B102" s="65"/>
      <c r="C102" s="21">
        <f>+rekenblad!J97</f>
        <v>0</v>
      </c>
      <c r="D102" s="22">
        <f>+rekenblad!K97</f>
        <v>0</v>
      </c>
      <c r="J102" s="13"/>
    </row>
    <row r="103" spans="1:10" x14ac:dyDescent="0.25">
      <c r="A103" s="17">
        <f t="shared" si="1"/>
        <v>43592</v>
      </c>
      <c r="B103" s="65"/>
      <c r="C103" s="21">
        <f>+rekenblad!J98</f>
        <v>0</v>
      </c>
      <c r="D103" s="22">
        <f>+rekenblad!K98</f>
        <v>0</v>
      </c>
      <c r="J103" s="13"/>
    </row>
    <row r="104" spans="1:10" x14ac:dyDescent="0.25">
      <c r="A104" s="17">
        <f t="shared" si="1"/>
        <v>43593</v>
      </c>
      <c r="B104" s="65"/>
      <c r="C104" s="21">
        <f>+rekenblad!J99</f>
        <v>0</v>
      </c>
      <c r="D104" s="22">
        <f>+rekenblad!K99</f>
        <v>0</v>
      </c>
      <c r="J104" s="13"/>
    </row>
    <row r="105" spans="1:10" x14ac:dyDescent="0.25">
      <c r="A105" s="17">
        <f t="shared" si="1"/>
        <v>43594</v>
      </c>
      <c r="B105" s="65"/>
      <c r="C105" s="21">
        <f>+rekenblad!J100</f>
        <v>0</v>
      </c>
      <c r="D105" s="22">
        <f>+rekenblad!K100</f>
        <v>0</v>
      </c>
      <c r="J105" s="13"/>
    </row>
    <row r="106" spans="1:10" x14ac:dyDescent="0.25">
      <c r="A106" s="17">
        <f t="shared" si="1"/>
        <v>43595</v>
      </c>
      <c r="B106" s="65"/>
      <c r="C106" s="21">
        <f>+rekenblad!J101</f>
        <v>0</v>
      </c>
      <c r="D106" s="22">
        <f>+rekenblad!K101</f>
        <v>0</v>
      </c>
      <c r="J106" s="13"/>
    </row>
    <row r="107" spans="1:10" x14ac:dyDescent="0.25">
      <c r="A107" s="17">
        <f t="shared" si="1"/>
        <v>43596</v>
      </c>
      <c r="B107" s="65"/>
      <c r="C107" s="21">
        <f>+rekenblad!J102</f>
        <v>0</v>
      </c>
      <c r="D107" s="22">
        <f>+rekenblad!K102</f>
        <v>0</v>
      </c>
      <c r="J107" s="13"/>
    </row>
    <row r="108" spans="1:10" x14ac:dyDescent="0.25">
      <c r="A108" s="17">
        <f t="shared" si="1"/>
        <v>43597</v>
      </c>
      <c r="B108" s="65"/>
      <c r="C108" s="21">
        <f>+rekenblad!J103</f>
        <v>0</v>
      </c>
      <c r="D108" s="22">
        <f>+rekenblad!K103</f>
        <v>0</v>
      </c>
      <c r="J108" s="13"/>
    </row>
    <row r="109" spans="1:10" x14ac:dyDescent="0.25">
      <c r="A109" s="17">
        <f t="shared" si="1"/>
        <v>43598</v>
      </c>
      <c r="B109" s="65"/>
      <c r="C109" s="21">
        <f>+rekenblad!J104</f>
        <v>0</v>
      </c>
      <c r="D109" s="22">
        <f>+rekenblad!K104</f>
        <v>0</v>
      </c>
      <c r="J109" s="13"/>
    </row>
    <row r="110" spans="1:10" x14ac:dyDescent="0.25">
      <c r="A110" s="17">
        <f t="shared" si="1"/>
        <v>43599</v>
      </c>
      <c r="B110" s="65"/>
      <c r="C110" s="21">
        <f>+rekenblad!J105</f>
        <v>0</v>
      </c>
      <c r="D110" s="22">
        <f>+rekenblad!K105</f>
        <v>0</v>
      </c>
      <c r="J110" s="13"/>
    </row>
    <row r="111" spans="1:10" x14ac:dyDescent="0.25">
      <c r="A111" s="17">
        <f t="shared" si="1"/>
        <v>43600</v>
      </c>
      <c r="B111" s="65"/>
      <c r="C111" s="21">
        <f>+rekenblad!J106</f>
        <v>0</v>
      </c>
      <c r="D111" s="22">
        <f>+rekenblad!K106</f>
        <v>0</v>
      </c>
      <c r="J111" s="13"/>
    </row>
    <row r="112" spans="1:10" x14ac:dyDescent="0.25">
      <c r="A112" s="17">
        <f t="shared" si="1"/>
        <v>43601</v>
      </c>
      <c r="B112" s="65"/>
      <c r="C112" s="21">
        <f>+rekenblad!J107</f>
        <v>0</v>
      </c>
      <c r="D112" s="22">
        <f>+rekenblad!K107</f>
        <v>0</v>
      </c>
      <c r="J112" s="13"/>
    </row>
    <row r="113" spans="1:10" x14ac:dyDescent="0.25">
      <c r="A113" s="17">
        <f t="shared" si="1"/>
        <v>43602</v>
      </c>
      <c r="B113" s="65"/>
      <c r="C113" s="21">
        <f>+rekenblad!J108</f>
        <v>0</v>
      </c>
      <c r="D113" s="22">
        <f>+rekenblad!K108</f>
        <v>0</v>
      </c>
      <c r="J113" s="13"/>
    </row>
    <row r="114" spans="1:10" x14ac:dyDescent="0.25">
      <c r="A114" s="17">
        <f t="shared" si="1"/>
        <v>43603</v>
      </c>
      <c r="B114" s="65"/>
      <c r="C114" s="21">
        <f>+rekenblad!J109</f>
        <v>0</v>
      </c>
      <c r="D114" s="22">
        <f>+rekenblad!K109</f>
        <v>0</v>
      </c>
      <c r="J114" s="13"/>
    </row>
    <row r="115" spans="1:10" x14ac:dyDescent="0.25">
      <c r="A115" s="17">
        <f t="shared" si="1"/>
        <v>43604</v>
      </c>
      <c r="B115" s="65"/>
      <c r="C115" s="21">
        <f>+rekenblad!J110</f>
        <v>0</v>
      </c>
      <c r="D115" s="22">
        <f>+rekenblad!K110</f>
        <v>0</v>
      </c>
      <c r="J115" s="13"/>
    </row>
    <row r="116" spans="1:10" x14ac:dyDescent="0.25">
      <c r="A116" s="17">
        <f t="shared" si="1"/>
        <v>43605</v>
      </c>
      <c r="B116" s="65"/>
      <c r="C116" s="21">
        <f>+rekenblad!J111</f>
        <v>0</v>
      </c>
      <c r="D116" s="22">
        <f>+rekenblad!K111</f>
        <v>0</v>
      </c>
      <c r="J116" s="13"/>
    </row>
    <row r="117" spans="1:10" x14ac:dyDescent="0.25">
      <c r="A117" s="17">
        <f t="shared" si="1"/>
        <v>43606</v>
      </c>
      <c r="B117" s="65"/>
      <c r="C117" s="21">
        <f>+rekenblad!J112</f>
        <v>0</v>
      </c>
      <c r="D117" s="22">
        <f>+rekenblad!K112</f>
        <v>0</v>
      </c>
      <c r="J117" s="13"/>
    </row>
    <row r="118" spans="1:10" x14ac:dyDescent="0.25">
      <c r="A118" s="17">
        <f t="shared" si="1"/>
        <v>43607</v>
      </c>
      <c r="B118" s="65"/>
      <c r="C118" s="21">
        <f>+rekenblad!J113</f>
        <v>0</v>
      </c>
      <c r="D118" s="22">
        <f>+rekenblad!K113</f>
        <v>0</v>
      </c>
      <c r="J118" s="13"/>
    </row>
    <row r="119" spans="1:10" x14ac:dyDescent="0.25">
      <c r="A119" s="17">
        <f t="shared" si="1"/>
        <v>43608</v>
      </c>
      <c r="B119" s="65"/>
      <c r="C119" s="21">
        <f>+rekenblad!J114</f>
        <v>0</v>
      </c>
      <c r="D119" s="22">
        <f>+rekenblad!K114</f>
        <v>0</v>
      </c>
      <c r="J119" s="13"/>
    </row>
    <row r="120" spans="1:10" x14ac:dyDescent="0.25">
      <c r="A120" s="17">
        <f t="shared" si="1"/>
        <v>43609</v>
      </c>
      <c r="B120" s="65"/>
      <c r="C120" s="21">
        <f>+rekenblad!J115</f>
        <v>0</v>
      </c>
      <c r="D120" s="22">
        <f>+rekenblad!K115</f>
        <v>0</v>
      </c>
      <c r="J120" s="13"/>
    </row>
    <row r="121" spans="1:10" x14ac:dyDescent="0.25">
      <c r="A121" s="17">
        <f t="shared" si="1"/>
        <v>43610</v>
      </c>
      <c r="B121" s="65"/>
      <c r="C121" s="21">
        <f>+rekenblad!J116</f>
        <v>0</v>
      </c>
      <c r="D121" s="22">
        <f>+rekenblad!K116</f>
        <v>0</v>
      </c>
      <c r="J121" s="13"/>
    </row>
    <row r="122" spans="1:10" x14ac:dyDescent="0.25">
      <c r="A122" s="17">
        <f t="shared" si="1"/>
        <v>43611</v>
      </c>
      <c r="B122" s="65"/>
      <c r="C122" s="21">
        <f>+rekenblad!J117</f>
        <v>0</v>
      </c>
      <c r="D122" s="22">
        <f>+rekenblad!K117</f>
        <v>0</v>
      </c>
      <c r="J122" s="13"/>
    </row>
    <row r="123" spans="1:10" x14ac:dyDescent="0.25">
      <c r="A123" s="17">
        <f t="shared" si="1"/>
        <v>43612</v>
      </c>
      <c r="B123" s="65"/>
      <c r="C123" s="21">
        <f>+rekenblad!J118</f>
        <v>0</v>
      </c>
      <c r="D123" s="22">
        <f>+rekenblad!K118</f>
        <v>0</v>
      </c>
      <c r="J123" s="13"/>
    </row>
    <row r="124" spans="1:10" x14ac:dyDescent="0.25">
      <c r="A124" s="17">
        <f t="shared" si="1"/>
        <v>43613</v>
      </c>
      <c r="B124" s="65"/>
      <c r="C124" s="21">
        <f>+rekenblad!J119</f>
        <v>0</v>
      </c>
      <c r="D124" s="22">
        <f>+rekenblad!K119</f>
        <v>0</v>
      </c>
      <c r="J124" s="13"/>
    </row>
    <row r="125" spans="1:10" x14ac:dyDescent="0.25">
      <c r="A125" s="17">
        <f t="shared" si="1"/>
        <v>43614</v>
      </c>
      <c r="B125" s="65"/>
      <c r="C125" s="21">
        <f>+rekenblad!J120</f>
        <v>0</v>
      </c>
      <c r="D125" s="22">
        <f>+rekenblad!K120</f>
        <v>0</v>
      </c>
      <c r="J125" s="13"/>
    </row>
    <row r="126" spans="1:10" x14ac:dyDescent="0.25">
      <c r="A126" s="17">
        <f t="shared" si="1"/>
        <v>43615</v>
      </c>
      <c r="B126" s="65"/>
      <c r="C126" s="21">
        <f>+rekenblad!J121</f>
        <v>0</v>
      </c>
      <c r="D126" s="22">
        <f>+rekenblad!K121</f>
        <v>0</v>
      </c>
      <c r="J126" s="13"/>
    </row>
    <row r="127" spans="1:10" x14ac:dyDescent="0.25">
      <c r="A127" s="17">
        <f t="shared" si="1"/>
        <v>43616</v>
      </c>
      <c r="B127" s="65"/>
      <c r="C127" s="21">
        <f>+rekenblad!J122</f>
        <v>0</v>
      </c>
      <c r="D127" s="22">
        <f>+rekenblad!K122</f>
        <v>0</v>
      </c>
      <c r="J127" s="13"/>
    </row>
    <row r="128" spans="1:10" x14ac:dyDescent="0.25">
      <c r="A128" s="17">
        <f t="shared" si="1"/>
        <v>43617</v>
      </c>
      <c r="B128" s="65"/>
      <c r="C128" s="21">
        <f>+rekenblad!J123</f>
        <v>0</v>
      </c>
      <c r="D128" s="22">
        <f>+rekenblad!K123</f>
        <v>0</v>
      </c>
      <c r="J128" s="13"/>
    </row>
    <row r="129" spans="1:10" x14ac:dyDescent="0.25">
      <c r="A129" s="17">
        <f t="shared" si="1"/>
        <v>43618</v>
      </c>
      <c r="B129" s="65"/>
      <c r="C129" s="21">
        <f>+rekenblad!J124</f>
        <v>0</v>
      </c>
      <c r="D129" s="22">
        <f>+rekenblad!K124</f>
        <v>0</v>
      </c>
      <c r="J129" s="13"/>
    </row>
    <row r="130" spans="1:10" x14ac:dyDescent="0.25">
      <c r="A130" s="17">
        <f t="shared" si="1"/>
        <v>43619</v>
      </c>
      <c r="B130" s="65"/>
      <c r="C130" s="21">
        <f>+rekenblad!J125</f>
        <v>0</v>
      </c>
      <c r="D130" s="22">
        <f>+rekenblad!K125</f>
        <v>0</v>
      </c>
      <c r="J130" s="13"/>
    </row>
    <row r="131" spans="1:10" x14ac:dyDescent="0.25">
      <c r="B131" s="66"/>
    </row>
    <row r="132" spans="1:10" x14ac:dyDescent="0.25">
      <c r="B132" s="66"/>
    </row>
    <row r="133" spans="1:10" x14ac:dyDescent="0.25">
      <c r="B133" s="66"/>
    </row>
    <row r="134" spans="1:10" x14ac:dyDescent="0.25">
      <c r="B134" s="66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5"/>
  <sheetViews>
    <sheetView workbookViewId="0"/>
  </sheetViews>
  <sheetFormatPr defaultRowHeight="15" x14ac:dyDescent="0.25"/>
  <cols>
    <col min="1" max="1" width="26.85546875" style="1" bestFit="1" customWidth="1"/>
    <col min="2" max="2" width="11.42578125" style="5" customWidth="1"/>
    <col min="3" max="3" width="11.140625" style="5" customWidth="1"/>
    <col min="4" max="4" width="9.140625" style="6"/>
    <col min="8" max="8" width="12" bestFit="1" customWidth="1"/>
    <col min="19" max="20" width="13.42578125" customWidth="1"/>
    <col min="26" max="26" width="14.28515625" customWidth="1"/>
    <col min="27" max="27" width="11" customWidth="1"/>
    <col min="28" max="28" width="18" customWidth="1"/>
    <col min="29" max="29" width="13.140625" customWidth="1"/>
    <col min="30" max="31" width="12" customWidth="1"/>
  </cols>
  <sheetData>
    <row r="1" spans="1:36" x14ac:dyDescent="0.25">
      <c r="A1" s="1" t="s">
        <v>13</v>
      </c>
      <c r="B1" s="5" t="s">
        <v>14</v>
      </c>
      <c r="C1" s="5" t="s">
        <v>15</v>
      </c>
      <c r="D1" s="6" t="s">
        <v>16</v>
      </c>
      <c r="F1" t="s">
        <v>17</v>
      </c>
      <c r="G1" t="s">
        <v>18</v>
      </c>
      <c r="H1" t="s">
        <v>19</v>
      </c>
      <c r="I1" t="s">
        <v>19</v>
      </c>
      <c r="J1" t="s">
        <v>20</v>
      </c>
      <c r="K1" t="s">
        <v>10</v>
      </c>
      <c r="L1" t="s">
        <v>21</v>
      </c>
      <c r="M1" t="s">
        <v>22</v>
      </c>
      <c r="N1" t="s">
        <v>23</v>
      </c>
      <c r="O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29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  <c r="AC1" t="s">
        <v>35</v>
      </c>
      <c r="AD1" t="s">
        <v>36</v>
      </c>
    </row>
    <row r="2" spans="1:36" x14ac:dyDescent="0.25">
      <c r="A2" s="1">
        <f>+invoerblad!A7</f>
        <v>43496</v>
      </c>
      <c r="B2" s="5">
        <v>-3</v>
      </c>
      <c r="D2" s="6">
        <f>+invoerblad!B7</f>
        <v>0</v>
      </c>
      <c r="E2" s="2" t="str">
        <f>IF(ISBLANK(D2),"LEEG",IF(D2=0,"zero","Other"))</f>
        <v>zero</v>
      </c>
      <c r="F2">
        <f t="shared" ref="F2:F9" si="0">IF(E2="leeg",1,0)</f>
        <v>0</v>
      </c>
      <c r="G2">
        <f>IF(F2=0,F2+1,G2+F3)</f>
        <v>1</v>
      </c>
      <c r="H2">
        <f>IF(D2=0,0,D2/G1)</f>
        <v>0</v>
      </c>
      <c r="I2">
        <f>IF(F2=0,H2,I3)</f>
        <v>0</v>
      </c>
      <c r="J2">
        <f>SUM(I2:I7)/7</f>
        <v>0</v>
      </c>
      <c r="K2">
        <f>+I2</f>
        <v>0</v>
      </c>
      <c r="L2" t="s">
        <v>37</v>
      </c>
      <c r="M2" t="s">
        <v>38</v>
      </c>
      <c r="N2" t="s">
        <v>39</v>
      </c>
      <c r="O2" t="s">
        <v>40</v>
      </c>
      <c r="S2" s="42">
        <f ca="1">INDIRECT(W3)</f>
        <v>0</v>
      </c>
      <c r="T2" s="42"/>
      <c r="U2">
        <v>3</v>
      </c>
      <c r="V2">
        <v>90</v>
      </c>
      <c r="W2" t="s">
        <v>41</v>
      </c>
      <c r="X2">
        <f ca="1">INDIRECT(W2)</f>
        <v>0</v>
      </c>
      <c r="Y2" s="3">
        <f>V2-U2+1</f>
        <v>88</v>
      </c>
      <c r="Z2">
        <f ca="1">X2/Y2</f>
        <v>0</v>
      </c>
      <c r="AA2" s="40" t="e">
        <f ca="1">CORREL(INDIRECT(N2):INDIRECT(O2),INDIRECT(L2):INDIRECT(M2))</f>
        <v>#NUM!</v>
      </c>
      <c r="AB2" s="40" t="e">
        <f ca="1">SLOPE(INDIRECT(N2):INDIRECT(O2),INDIRECT(L2):INDIRECT(M2))</f>
        <v>#NUM!</v>
      </c>
      <c r="AC2" s="40" t="e">
        <f ca="1">INTERCEPT(INDIRECT(N2):INDIRECT(O2),INDIRECT(L2):INDIRECT(M2))</f>
        <v>#NUM!</v>
      </c>
      <c r="AD2" s="4" t="e">
        <f ca="1">EXP($AB$2*$B9+$AC$2)</f>
        <v>#NUM!</v>
      </c>
      <c r="AE2" s="4" t="s">
        <v>24</v>
      </c>
      <c r="AJ2" s="4"/>
    </row>
    <row r="3" spans="1:36" x14ac:dyDescent="0.25">
      <c r="A3" s="36">
        <f>+invoerblad!A8</f>
        <v>43497</v>
      </c>
      <c r="B3" s="5">
        <v>-2</v>
      </c>
      <c r="D3"/>
      <c r="E3" s="2" t="str">
        <f>IF(ISBLANK(D3),"LEEG",IF(D3=0,"zero","Other"))</f>
        <v>LEEG</v>
      </c>
      <c r="F3">
        <f t="shared" si="0"/>
        <v>1</v>
      </c>
      <c r="G3">
        <f>IF(F3=0,F3+1,G2+F3)</f>
        <v>2</v>
      </c>
      <c r="H3">
        <f t="shared" ref="H3" si="1">IF(D3=0,0,D3/G2)</f>
        <v>0</v>
      </c>
      <c r="I3">
        <f t="shared" ref="I3:I16" si="2">IF(F3=0,H3,I4)</f>
        <v>0</v>
      </c>
      <c r="J3">
        <f>SUM(I2:I8)/8</f>
        <v>0</v>
      </c>
      <c r="K3">
        <f>+K2+I3</f>
        <v>0</v>
      </c>
      <c r="N3" t="e">
        <f t="shared" ref="N3:N67" si="3">LN(K3)</f>
        <v>#NUM!</v>
      </c>
      <c r="O3" t="e">
        <f t="shared" ref="O3:O34" ca="1" si="4">EXP($AB$2*$B3+$AC$2)</f>
        <v>#NUM!</v>
      </c>
      <c r="P3" t="e">
        <f ca="1">K3/$S$2</f>
        <v>#DIV/0!</v>
      </c>
      <c r="Q3" t="e">
        <f ca="1">1-P3</f>
        <v>#DIV/0!</v>
      </c>
      <c r="R3" t="e">
        <f ca="1">LN(P3/Q3)</f>
        <v>#DIV/0!</v>
      </c>
      <c r="S3" t="e">
        <f ca="1">$S$2/(1+(EXP(-($AC$4+$AB$4*B3))))</f>
        <v>#DIV/0!</v>
      </c>
      <c r="T3">
        <f ca="1">$AB$3*B3+$AC$3</f>
        <v>0</v>
      </c>
      <c r="V3" t="s">
        <v>42</v>
      </c>
      <c r="W3" t="s">
        <v>41</v>
      </c>
      <c r="AA3" s="41" t="e">
        <f ca="1">CORREL(INDIRECT(V3):INDIRECT(W3),INDIRECT(L2):INDIRECT(M2))</f>
        <v>#DIV/0!</v>
      </c>
      <c r="AB3" s="41">
        <f ca="1">SLOPE(INDIRECT(V3):INDIRECT(W3),INDIRECT(L2):INDIRECT(M2))</f>
        <v>0</v>
      </c>
      <c r="AC3" s="41">
        <f ca="1">INTERCEPT(INDIRECT(V3):INDIRECT(W3),INDIRECT(L2):INDIRECT(M2))</f>
        <v>0</v>
      </c>
      <c r="AD3" s="4">
        <f ca="1">$AB$3*$D3+$AC$3</f>
        <v>0</v>
      </c>
      <c r="AE3" s="4" t="s">
        <v>43</v>
      </c>
    </row>
    <row r="4" spans="1:36" x14ac:dyDescent="0.25">
      <c r="A4" s="1">
        <f>+invoerblad!A9</f>
        <v>43498</v>
      </c>
      <c r="B4" s="5">
        <v>-1</v>
      </c>
      <c r="D4" t="str">
        <f>IF(invoerblad!B9="","",invoerblad!B9)</f>
        <v/>
      </c>
      <c r="E4" s="2" t="str">
        <f>IF(ISBLANK(D4),"LEEG",IF(D4=0,"zero",IF(D4="","LEEG","Other")))</f>
        <v>LEEG</v>
      </c>
      <c r="F4">
        <f t="shared" si="0"/>
        <v>1</v>
      </c>
      <c r="G4">
        <f t="shared" ref="G4:G16" si="5">IF(F4=0,F4+1,G3+F4)</f>
        <v>3</v>
      </c>
      <c r="H4">
        <f>IF(OR(D4=0,D4=""),0,D4/G3)</f>
        <v>0</v>
      </c>
      <c r="I4">
        <f t="shared" si="2"/>
        <v>0</v>
      </c>
      <c r="J4">
        <f>SUM(I2:I10)/9</f>
        <v>0</v>
      </c>
      <c r="K4">
        <f t="shared" ref="K4:K67" si="6">+K3+I4</f>
        <v>0</v>
      </c>
      <c r="N4" t="e">
        <f t="shared" si="3"/>
        <v>#NUM!</v>
      </c>
      <c r="O4" t="e">
        <f t="shared" ca="1" si="4"/>
        <v>#NUM!</v>
      </c>
      <c r="P4" t="e">
        <f t="shared" ref="P4:P67" ca="1" si="7">K4/$S$2</f>
        <v>#DIV/0!</v>
      </c>
      <c r="Q4" t="e">
        <f t="shared" ref="Q4:Q67" ca="1" si="8">1-P4</f>
        <v>#DIV/0!</v>
      </c>
      <c r="R4" t="e">
        <f t="shared" ref="R4:R67" ca="1" si="9">LN(P4/Q4)</f>
        <v>#DIV/0!</v>
      </c>
      <c r="S4" t="e">
        <f t="shared" ref="S4:S67" ca="1" si="10">$S$2/(1+(EXP(-($AC$4+$AB$4*B4))))</f>
        <v>#DIV/0!</v>
      </c>
      <c r="T4">
        <f ca="1">$AB$3*B4+$AC$3</f>
        <v>0</v>
      </c>
      <c r="V4" t="s">
        <v>44</v>
      </c>
      <c r="W4" t="s">
        <v>45</v>
      </c>
      <c r="AA4" s="42" t="e">
        <f ca="1">CORREL(INDIRECT("r"&amp;U2):INDIRECT("r"&amp;V2-1),INDIRECT("B"&amp;U2):INDIRECT("B"&amp;V2-1))</f>
        <v>#DIV/0!</v>
      </c>
      <c r="AB4" s="42" t="e">
        <f ca="1">SLOPE(INDIRECT("r"&amp;U2):INDIRECT("r"&amp;V2-1),INDIRECT("B"&amp;U2):INDIRECT("B"&amp;V2-1))</f>
        <v>#DIV/0!</v>
      </c>
      <c r="AC4" s="42" t="e">
        <f ca="1">INTERCEPT(INDIRECT("R"&amp;U2):INDIRECT("R"&amp;V2-1),INDIRECT("B"&amp;U2):INDIRECT("B"&amp;V2-1))</f>
        <v>#DIV/0!</v>
      </c>
      <c r="AD4" s="4" t="e">
        <f ca="1">$AB$4*$B4+$AC$4</f>
        <v>#DIV/0!</v>
      </c>
      <c r="AE4" t="s">
        <v>46</v>
      </c>
    </row>
    <row r="5" spans="1:36" x14ac:dyDescent="0.25">
      <c r="A5" s="1">
        <f>+invoerblad!A10</f>
        <v>43499</v>
      </c>
      <c r="B5" s="5">
        <v>0</v>
      </c>
      <c r="D5" t="str">
        <f>IF(invoerblad!B10="","",invoerblad!B10)</f>
        <v/>
      </c>
      <c r="E5" s="2" t="str">
        <f>IF(ISBLANK(D5),"LEEG",IF(D5=0,"zero",IF(D5="","LEEG","Other")))</f>
        <v>LEEG</v>
      </c>
      <c r="F5">
        <f t="shared" si="0"/>
        <v>1</v>
      </c>
      <c r="G5">
        <f t="shared" si="5"/>
        <v>4</v>
      </c>
      <c r="H5">
        <f>IF(OR(D5=0,D5=""),0,D5/G4)</f>
        <v>0</v>
      </c>
      <c r="I5">
        <f t="shared" si="2"/>
        <v>0</v>
      </c>
      <c r="J5">
        <f>SUM(I2:I11)/10</f>
        <v>0</v>
      </c>
      <c r="K5">
        <f t="shared" si="6"/>
        <v>0</v>
      </c>
      <c r="N5" t="e">
        <f t="shared" si="3"/>
        <v>#NUM!</v>
      </c>
      <c r="O5" t="e">
        <f t="shared" ca="1" si="4"/>
        <v>#NUM!</v>
      </c>
      <c r="P5" t="e">
        <f t="shared" ca="1" si="7"/>
        <v>#DIV/0!</v>
      </c>
      <c r="Q5" t="e">
        <f t="shared" ca="1" si="8"/>
        <v>#DIV/0!</v>
      </c>
      <c r="R5" t="e">
        <f t="shared" ca="1" si="9"/>
        <v>#DIV/0!</v>
      </c>
      <c r="S5" t="e">
        <f t="shared" ca="1" si="10"/>
        <v>#DIV/0!</v>
      </c>
      <c r="T5">
        <f t="shared" ref="T5:T68" ca="1" si="11">$AB$3*B5+$AC$3</f>
        <v>0</v>
      </c>
    </row>
    <row r="6" spans="1:36" x14ac:dyDescent="0.25">
      <c r="A6" s="1">
        <f>+invoerblad!A11</f>
        <v>43500</v>
      </c>
      <c r="B6" s="5">
        <v>1</v>
      </c>
      <c r="C6" s="5">
        <f>B6*B6</f>
        <v>1</v>
      </c>
      <c r="D6" t="str">
        <f>IF(invoerblad!B11="","",invoerblad!B11)</f>
        <v/>
      </c>
      <c r="E6" s="2" t="str">
        <f t="shared" ref="E6:E69" si="12">IF(ISBLANK(D6),"LEEG",IF(D6=0,"zero",IF(D6="","LEEG","Other")))</f>
        <v>LEEG</v>
      </c>
      <c r="F6">
        <f t="shared" si="0"/>
        <v>1</v>
      </c>
      <c r="G6">
        <f t="shared" si="5"/>
        <v>5</v>
      </c>
      <c r="H6">
        <f t="shared" ref="H6:H69" si="13">IF(OR(D6=0,D6=""),0,D6/G5)</f>
        <v>0</v>
      </c>
      <c r="I6">
        <f t="shared" si="2"/>
        <v>0</v>
      </c>
      <c r="J6">
        <f>SUM(I2:I12)/11</f>
        <v>0</v>
      </c>
      <c r="K6">
        <f t="shared" si="6"/>
        <v>0</v>
      </c>
      <c r="N6" t="e">
        <f>LN(K6)</f>
        <v>#NUM!</v>
      </c>
      <c r="O6" t="e">
        <f t="shared" ca="1" si="4"/>
        <v>#NUM!</v>
      </c>
      <c r="P6" t="e">
        <f t="shared" ca="1" si="7"/>
        <v>#DIV/0!</v>
      </c>
      <c r="Q6" t="e">
        <f t="shared" ca="1" si="8"/>
        <v>#DIV/0!</v>
      </c>
      <c r="R6" t="e">
        <f t="shared" ca="1" si="9"/>
        <v>#DIV/0!</v>
      </c>
      <c r="S6" t="e">
        <f t="shared" ca="1" si="10"/>
        <v>#DIV/0!</v>
      </c>
      <c r="T6">
        <f t="shared" ca="1" si="11"/>
        <v>0</v>
      </c>
    </row>
    <row r="7" spans="1:36" x14ac:dyDescent="0.25">
      <c r="A7" s="1">
        <f>+invoerblad!A12</f>
        <v>43501</v>
      </c>
      <c r="B7" s="5">
        <v>2</v>
      </c>
      <c r="C7" s="5">
        <f t="shared" ref="C7:C70" si="14">B7*B7</f>
        <v>4</v>
      </c>
      <c r="D7" t="str">
        <f>IF(invoerblad!B12="","",invoerblad!B12)</f>
        <v/>
      </c>
      <c r="E7" s="2" t="str">
        <f t="shared" si="12"/>
        <v>LEEG</v>
      </c>
      <c r="F7">
        <f t="shared" si="0"/>
        <v>1</v>
      </c>
      <c r="G7">
        <f t="shared" si="5"/>
        <v>6</v>
      </c>
      <c r="H7">
        <f t="shared" si="13"/>
        <v>0</v>
      </c>
      <c r="I7">
        <f t="shared" si="2"/>
        <v>0</v>
      </c>
      <c r="J7">
        <f>SUM(I2:I13)/12</f>
        <v>0</v>
      </c>
      <c r="K7">
        <f t="shared" si="6"/>
        <v>0</v>
      </c>
      <c r="N7" t="e">
        <f t="shared" si="3"/>
        <v>#NUM!</v>
      </c>
      <c r="O7" t="e">
        <f t="shared" ca="1" si="4"/>
        <v>#NUM!</v>
      </c>
      <c r="P7" t="e">
        <f t="shared" ca="1" si="7"/>
        <v>#DIV/0!</v>
      </c>
      <c r="Q7" t="e">
        <f t="shared" ca="1" si="8"/>
        <v>#DIV/0!</v>
      </c>
      <c r="R7" t="e">
        <f t="shared" ca="1" si="9"/>
        <v>#DIV/0!</v>
      </c>
      <c r="S7" t="e">
        <f t="shared" ca="1" si="10"/>
        <v>#DIV/0!</v>
      </c>
      <c r="T7">
        <f t="shared" ca="1" si="11"/>
        <v>0</v>
      </c>
    </row>
    <row r="8" spans="1:36" x14ac:dyDescent="0.25">
      <c r="A8" s="1">
        <f>+invoerblad!A13</f>
        <v>43502</v>
      </c>
      <c r="B8" s="5">
        <v>3</v>
      </c>
      <c r="C8" s="5">
        <f t="shared" si="14"/>
        <v>9</v>
      </c>
      <c r="D8" t="str">
        <f>IF(invoerblad!B13="","",invoerblad!B13)</f>
        <v/>
      </c>
      <c r="E8" s="2" t="str">
        <f t="shared" si="12"/>
        <v>LEEG</v>
      </c>
      <c r="F8">
        <f t="shared" si="0"/>
        <v>1</v>
      </c>
      <c r="G8">
        <f t="shared" si="5"/>
        <v>7</v>
      </c>
      <c r="H8">
        <f t="shared" si="13"/>
        <v>0</v>
      </c>
      <c r="I8">
        <f t="shared" si="2"/>
        <v>0</v>
      </c>
      <c r="J8">
        <f t="shared" ref="J8:J71" si="15">SUM(I3:I14)/12</f>
        <v>0</v>
      </c>
      <c r="K8">
        <f t="shared" si="6"/>
        <v>0</v>
      </c>
      <c r="N8" t="e">
        <f t="shared" si="3"/>
        <v>#NUM!</v>
      </c>
      <c r="O8" t="e">
        <f t="shared" ca="1" si="4"/>
        <v>#NUM!</v>
      </c>
      <c r="P8" t="e">
        <f t="shared" ca="1" si="7"/>
        <v>#DIV/0!</v>
      </c>
      <c r="Q8" t="e">
        <f t="shared" ca="1" si="8"/>
        <v>#DIV/0!</v>
      </c>
      <c r="R8" t="e">
        <f t="shared" ca="1" si="9"/>
        <v>#DIV/0!</v>
      </c>
      <c r="S8" t="e">
        <f t="shared" ca="1" si="10"/>
        <v>#DIV/0!</v>
      </c>
      <c r="T8">
        <f t="shared" ca="1" si="11"/>
        <v>0</v>
      </c>
    </row>
    <row r="9" spans="1:36" x14ac:dyDescent="0.25">
      <c r="A9" s="1">
        <f>+invoerblad!A14</f>
        <v>43503</v>
      </c>
      <c r="B9" s="5">
        <v>4</v>
      </c>
      <c r="C9" s="5">
        <f t="shared" si="14"/>
        <v>16</v>
      </c>
      <c r="D9" t="str">
        <f>IF(invoerblad!B14="","",invoerblad!B14)</f>
        <v/>
      </c>
      <c r="E9" s="2" t="str">
        <f t="shared" si="12"/>
        <v>LEEG</v>
      </c>
      <c r="F9">
        <f t="shared" si="0"/>
        <v>1</v>
      </c>
      <c r="G9">
        <f t="shared" si="5"/>
        <v>8</v>
      </c>
      <c r="H9">
        <f t="shared" si="13"/>
        <v>0</v>
      </c>
      <c r="I9">
        <f t="shared" si="2"/>
        <v>0</v>
      </c>
      <c r="J9">
        <f t="shared" si="15"/>
        <v>0</v>
      </c>
      <c r="K9">
        <f t="shared" si="6"/>
        <v>0</v>
      </c>
      <c r="N9" t="e">
        <f t="shared" si="3"/>
        <v>#NUM!</v>
      </c>
      <c r="O9" t="e">
        <f t="shared" ca="1" si="4"/>
        <v>#NUM!</v>
      </c>
      <c r="P9" t="e">
        <f t="shared" ca="1" si="7"/>
        <v>#DIV/0!</v>
      </c>
      <c r="Q9" t="e">
        <f t="shared" ca="1" si="8"/>
        <v>#DIV/0!</v>
      </c>
      <c r="R9" t="e">
        <f t="shared" ca="1" si="9"/>
        <v>#DIV/0!</v>
      </c>
      <c r="S9" t="e">
        <f t="shared" ca="1" si="10"/>
        <v>#DIV/0!</v>
      </c>
      <c r="T9">
        <f t="shared" ca="1" si="11"/>
        <v>0</v>
      </c>
    </row>
    <row r="10" spans="1:36" x14ac:dyDescent="0.25">
      <c r="A10" s="1">
        <f>+invoerblad!A15</f>
        <v>43504</v>
      </c>
      <c r="B10" s="5">
        <v>5</v>
      </c>
      <c r="C10" s="5">
        <f t="shared" si="14"/>
        <v>25</v>
      </c>
      <c r="D10" t="str">
        <f>IF(invoerblad!B15="","",invoerblad!B15)</f>
        <v/>
      </c>
      <c r="E10" s="2" t="str">
        <f t="shared" si="12"/>
        <v>LEEG</v>
      </c>
      <c r="F10">
        <f t="shared" ref="F10:F73" si="16">IF(E10="leeg",1,0)</f>
        <v>1</v>
      </c>
      <c r="G10">
        <f t="shared" si="5"/>
        <v>9</v>
      </c>
      <c r="H10">
        <f t="shared" si="13"/>
        <v>0</v>
      </c>
      <c r="I10">
        <f t="shared" si="2"/>
        <v>0</v>
      </c>
      <c r="J10">
        <f t="shared" si="15"/>
        <v>0</v>
      </c>
      <c r="K10">
        <f t="shared" si="6"/>
        <v>0</v>
      </c>
      <c r="N10" t="e">
        <f t="shared" si="3"/>
        <v>#NUM!</v>
      </c>
      <c r="O10" t="e">
        <f t="shared" ca="1" si="4"/>
        <v>#NUM!</v>
      </c>
      <c r="P10" t="e">
        <f t="shared" ca="1" si="7"/>
        <v>#DIV/0!</v>
      </c>
      <c r="Q10" t="e">
        <f t="shared" ca="1" si="8"/>
        <v>#DIV/0!</v>
      </c>
      <c r="R10" t="e">
        <f t="shared" ca="1" si="9"/>
        <v>#DIV/0!</v>
      </c>
      <c r="S10" t="e">
        <f t="shared" ca="1" si="10"/>
        <v>#DIV/0!</v>
      </c>
      <c r="T10">
        <f t="shared" ca="1" si="11"/>
        <v>0</v>
      </c>
    </row>
    <row r="11" spans="1:36" x14ac:dyDescent="0.25">
      <c r="A11" s="1">
        <f>+invoerblad!A16</f>
        <v>43505</v>
      </c>
      <c r="B11" s="5">
        <v>6</v>
      </c>
      <c r="C11" s="5">
        <f t="shared" si="14"/>
        <v>36</v>
      </c>
      <c r="D11" t="str">
        <f>IF(invoerblad!B16="","",invoerblad!B16)</f>
        <v/>
      </c>
      <c r="E11" s="2" t="str">
        <f t="shared" si="12"/>
        <v>LEEG</v>
      </c>
      <c r="F11">
        <f t="shared" si="16"/>
        <v>1</v>
      </c>
      <c r="G11">
        <f t="shared" si="5"/>
        <v>10</v>
      </c>
      <c r="H11">
        <f t="shared" si="13"/>
        <v>0</v>
      </c>
      <c r="I11">
        <f t="shared" si="2"/>
        <v>0</v>
      </c>
      <c r="J11">
        <f t="shared" si="15"/>
        <v>0</v>
      </c>
      <c r="K11">
        <f t="shared" si="6"/>
        <v>0</v>
      </c>
      <c r="N11" t="e">
        <f t="shared" si="3"/>
        <v>#NUM!</v>
      </c>
      <c r="O11" t="e">
        <f t="shared" ca="1" si="4"/>
        <v>#NUM!</v>
      </c>
      <c r="P11" t="e">
        <f t="shared" ca="1" si="7"/>
        <v>#DIV/0!</v>
      </c>
      <c r="Q11" t="e">
        <f t="shared" ca="1" si="8"/>
        <v>#DIV/0!</v>
      </c>
      <c r="R11" t="e">
        <f t="shared" ca="1" si="9"/>
        <v>#DIV/0!</v>
      </c>
      <c r="S11" t="e">
        <f t="shared" ca="1" si="10"/>
        <v>#DIV/0!</v>
      </c>
      <c r="T11">
        <f t="shared" ca="1" si="11"/>
        <v>0</v>
      </c>
    </row>
    <row r="12" spans="1:36" x14ac:dyDescent="0.25">
      <c r="A12" s="1">
        <f>+invoerblad!A17</f>
        <v>43506</v>
      </c>
      <c r="B12" s="5">
        <v>7</v>
      </c>
      <c r="C12" s="5">
        <f t="shared" si="14"/>
        <v>49</v>
      </c>
      <c r="D12" t="str">
        <f>IF(invoerblad!B17="","",invoerblad!B17)</f>
        <v/>
      </c>
      <c r="E12" s="2" t="str">
        <f t="shared" si="12"/>
        <v>LEEG</v>
      </c>
      <c r="F12">
        <f t="shared" si="16"/>
        <v>1</v>
      </c>
      <c r="G12">
        <f t="shared" si="5"/>
        <v>11</v>
      </c>
      <c r="H12">
        <f t="shared" si="13"/>
        <v>0</v>
      </c>
      <c r="I12">
        <f t="shared" si="2"/>
        <v>0</v>
      </c>
      <c r="J12">
        <f t="shared" si="15"/>
        <v>0</v>
      </c>
      <c r="K12">
        <f t="shared" si="6"/>
        <v>0</v>
      </c>
      <c r="N12" t="e">
        <f t="shared" si="3"/>
        <v>#NUM!</v>
      </c>
      <c r="O12" t="e">
        <f t="shared" ca="1" si="4"/>
        <v>#NUM!</v>
      </c>
      <c r="P12" t="e">
        <f t="shared" ca="1" si="7"/>
        <v>#DIV/0!</v>
      </c>
      <c r="Q12" t="e">
        <f t="shared" ca="1" si="8"/>
        <v>#DIV/0!</v>
      </c>
      <c r="R12" t="e">
        <f t="shared" ca="1" si="9"/>
        <v>#DIV/0!</v>
      </c>
      <c r="S12" t="e">
        <f t="shared" ca="1" si="10"/>
        <v>#DIV/0!</v>
      </c>
      <c r="T12">
        <f t="shared" ca="1" si="11"/>
        <v>0</v>
      </c>
    </row>
    <row r="13" spans="1:36" x14ac:dyDescent="0.25">
      <c r="A13" s="1">
        <f>+invoerblad!A18</f>
        <v>43507</v>
      </c>
      <c r="B13" s="5">
        <v>8</v>
      </c>
      <c r="C13" s="5">
        <f t="shared" si="14"/>
        <v>64</v>
      </c>
      <c r="D13" t="str">
        <f>IF(invoerblad!B18="","",invoerblad!B18)</f>
        <v/>
      </c>
      <c r="E13" s="2" t="str">
        <f t="shared" si="12"/>
        <v>LEEG</v>
      </c>
      <c r="F13">
        <f t="shared" si="16"/>
        <v>1</v>
      </c>
      <c r="G13">
        <f t="shared" si="5"/>
        <v>12</v>
      </c>
      <c r="H13">
        <f t="shared" si="13"/>
        <v>0</v>
      </c>
      <c r="I13">
        <f t="shared" si="2"/>
        <v>0</v>
      </c>
      <c r="J13">
        <f t="shared" si="15"/>
        <v>0</v>
      </c>
      <c r="K13">
        <f t="shared" si="6"/>
        <v>0</v>
      </c>
      <c r="N13" t="e">
        <f t="shared" si="3"/>
        <v>#NUM!</v>
      </c>
      <c r="O13" t="e">
        <f t="shared" ca="1" si="4"/>
        <v>#NUM!</v>
      </c>
      <c r="P13" t="e">
        <f t="shared" ca="1" si="7"/>
        <v>#DIV/0!</v>
      </c>
      <c r="Q13" t="e">
        <f t="shared" ca="1" si="8"/>
        <v>#DIV/0!</v>
      </c>
      <c r="R13" t="e">
        <f t="shared" ca="1" si="9"/>
        <v>#DIV/0!</v>
      </c>
      <c r="S13" t="e">
        <f t="shared" ca="1" si="10"/>
        <v>#DIV/0!</v>
      </c>
      <c r="T13">
        <f t="shared" ca="1" si="11"/>
        <v>0</v>
      </c>
    </row>
    <row r="14" spans="1:36" x14ac:dyDescent="0.25">
      <c r="A14" s="1">
        <f>+invoerblad!A19</f>
        <v>43508</v>
      </c>
      <c r="B14" s="5">
        <v>9</v>
      </c>
      <c r="C14" s="5">
        <f t="shared" si="14"/>
        <v>81</v>
      </c>
      <c r="D14" t="str">
        <f>IF(invoerblad!B19="","",invoerblad!B19)</f>
        <v/>
      </c>
      <c r="E14" s="2" t="str">
        <f t="shared" si="12"/>
        <v>LEEG</v>
      </c>
      <c r="F14">
        <f t="shared" si="16"/>
        <v>1</v>
      </c>
      <c r="G14">
        <f t="shared" si="5"/>
        <v>13</v>
      </c>
      <c r="H14">
        <f t="shared" si="13"/>
        <v>0</v>
      </c>
      <c r="I14">
        <f t="shared" si="2"/>
        <v>0</v>
      </c>
      <c r="J14">
        <f t="shared" si="15"/>
        <v>0</v>
      </c>
      <c r="K14">
        <f t="shared" si="6"/>
        <v>0</v>
      </c>
      <c r="N14" t="e">
        <f t="shared" si="3"/>
        <v>#NUM!</v>
      </c>
      <c r="O14" t="e">
        <f t="shared" ca="1" si="4"/>
        <v>#NUM!</v>
      </c>
      <c r="P14" t="e">
        <f t="shared" ca="1" si="7"/>
        <v>#DIV/0!</v>
      </c>
      <c r="Q14" t="e">
        <f t="shared" ca="1" si="8"/>
        <v>#DIV/0!</v>
      </c>
      <c r="R14" t="e">
        <f t="shared" ca="1" si="9"/>
        <v>#DIV/0!</v>
      </c>
      <c r="S14" t="e">
        <f t="shared" ca="1" si="10"/>
        <v>#DIV/0!</v>
      </c>
      <c r="T14">
        <f t="shared" ca="1" si="11"/>
        <v>0</v>
      </c>
    </row>
    <row r="15" spans="1:36" x14ac:dyDescent="0.25">
      <c r="A15" s="1">
        <f>+invoerblad!A20</f>
        <v>43509</v>
      </c>
      <c r="B15" s="5">
        <v>10</v>
      </c>
      <c r="C15" s="5">
        <f t="shared" si="14"/>
        <v>100</v>
      </c>
      <c r="D15" t="str">
        <f>IF(invoerblad!B20="","",invoerblad!B20)</f>
        <v/>
      </c>
      <c r="E15" s="2" t="str">
        <f t="shared" si="12"/>
        <v>LEEG</v>
      </c>
      <c r="F15">
        <f t="shared" si="16"/>
        <v>1</v>
      </c>
      <c r="G15">
        <f t="shared" si="5"/>
        <v>14</v>
      </c>
      <c r="H15">
        <f t="shared" si="13"/>
        <v>0</v>
      </c>
      <c r="I15">
        <f t="shared" si="2"/>
        <v>0</v>
      </c>
      <c r="J15">
        <f t="shared" si="15"/>
        <v>0</v>
      </c>
      <c r="K15">
        <f t="shared" si="6"/>
        <v>0</v>
      </c>
      <c r="N15" t="e">
        <f t="shared" si="3"/>
        <v>#NUM!</v>
      </c>
      <c r="O15" t="e">
        <f t="shared" ca="1" si="4"/>
        <v>#NUM!</v>
      </c>
      <c r="P15" t="e">
        <f t="shared" ca="1" si="7"/>
        <v>#DIV/0!</v>
      </c>
      <c r="Q15" t="e">
        <f t="shared" ca="1" si="8"/>
        <v>#DIV/0!</v>
      </c>
      <c r="R15" t="e">
        <f t="shared" ca="1" si="9"/>
        <v>#DIV/0!</v>
      </c>
      <c r="S15" t="e">
        <f t="shared" ca="1" si="10"/>
        <v>#DIV/0!</v>
      </c>
      <c r="T15">
        <f t="shared" ca="1" si="11"/>
        <v>0</v>
      </c>
    </row>
    <row r="16" spans="1:36" x14ac:dyDescent="0.25">
      <c r="A16" s="1">
        <f>+invoerblad!A21</f>
        <v>43510</v>
      </c>
      <c r="B16" s="5">
        <v>11</v>
      </c>
      <c r="C16" s="5">
        <f t="shared" si="14"/>
        <v>121</v>
      </c>
      <c r="D16" t="str">
        <f>IF(invoerblad!B21="","",invoerblad!B21)</f>
        <v/>
      </c>
      <c r="E16" s="2" t="str">
        <f t="shared" si="12"/>
        <v>LEEG</v>
      </c>
      <c r="F16">
        <f t="shared" si="16"/>
        <v>1</v>
      </c>
      <c r="G16">
        <f t="shared" si="5"/>
        <v>15</v>
      </c>
      <c r="H16">
        <f t="shared" si="13"/>
        <v>0</v>
      </c>
      <c r="I16">
        <f t="shared" si="2"/>
        <v>0</v>
      </c>
      <c r="J16">
        <f t="shared" si="15"/>
        <v>0</v>
      </c>
      <c r="K16">
        <f t="shared" si="6"/>
        <v>0</v>
      </c>
      <c r="N16" t="e">
        <f t="shared" si="3"/>
        <v>#NUM!</v>
      </c>
      <c r="O16" t="e">
        <f t="shared" ca="1" si="4"/>
        <v>#NUM!</v>
      </c>
      <c r="P16" t="e">
        <f t="shared" ca="1" si="7"/>
        <v>#DIV/0!</v>
      </c>
      <c r="Q16" t="e">
        <f t="shared" ca="1" si="8"/>
        <v>#DIV/0!</v>
      </c>
      <c r="R16" t="e">
        <f t="shared" ca="1" si="9"/>
        <v>#DIV/0!</v>
      </c>
      <c r="S16" t="e">
        <f t="shared" ca="1" si="10"/>
        <v>#DIV/0!</v>
      </c>
      <c r="T16">
        <f t="shared" ca="1" si="11"/>
        <v>0</v>
      </c>
    </row>
    <row r="17" spans="1:20" x14ac:dyDescent="0.25">
      <c r="A17" s="1">
        <f>+invoerblad!A22</f>
        <v>43511</v>
      </c>
      <c r="B17" s="5">
        <v>12</v>
      </c>
      <c r="C17" s="5">
        <f t="shared" si="14"/>
        <v>144</v>
      </c>
      <c r="D17" t="str">
        <f>IF(invoerblad!B22="","",invoerblad!B22)</f>
        <v/>
      </c>
      <c r="E17" s="2" t="str">
        <f t="shared" si="12"/>
        <v>LEEG</v>
      </c>
      <c r="F17">
        <f t="shared" si="16"/>
        <v>1</v>
      </c>
      <c r="G17">
        <f t="shared" ref="G17:G51" si="17">IF(F17=0,F17+1,G16+F17)</f>
        <v>16</v>
      </c>
      <c r="H17">
        <f t="shared" si="13"/>
        <v>0</v>
      </c>
      <c r="I17">
        <f t="shared" ref="I17:I51" si="18">IF(F17=0,H17,I18)</f>
        <v>0</v>
      </c>
      <c r="J17">
        <f t="shared" si="15"/>
        <v>0</v>
      </c>
      <c r="K17">
        <f t="shared" si="6"/>
        <v>0</v>
      </c>
      <c r="N17" t="e">
        <f t="shared" si="3"/>
        <v>#NUM!</v>
      </c>
      <c r="O17" t="e">
        <f t="shared" ca="1" si="4"/>
        <v>#NUM!</v>
      </c>
      <c r="P17" t="e">
        <f t="shared" ca="1" si="7"/>
        <v>#DIV/0!</v>
      </c>
      <c r="Q17" t="e">
        <f t="shared" ca="1" si="8"/>
        <v>#DIV/0!</v>
      </c>
      <c r="R17" t="e">
        <f t="shared" ca="1" si="9"/>
        <v>#DIV/0!</v>
      </c>
      <c r="S17" t="e">
        <f t="shared" ca="1" si="10"/>
        <v>#DIV/0!</v>
      </c>
      <c r="T17">
        <f t="shared" ca="1" si="11"/>
        <v>0</v>
      </c>
    </row>
    <row r="18" spans="1:20" x14ac:dyDescent="0.25">
      <c r="A18" s="1">
        <f>+invoerblad!A23</f>
        <v>43512</v>
      </c>
      <c r="B18" s="5">
        <v>13</v>
      </c>
      <c r="C18" s="5">
        <f t="shared" si="14"/>
        <v>169</v>
      </c>
      <c r="D18" t="str">
        <f>IF(invoerblad!B23="","",invoerblad!B23)</f>
        <v/>
      </c>
      <c r="E18" s="2" t="str">
        <f t="shared" si="12"/>
        <v>LEEG</v>
      </c>
      <c r="F18">
        <f t="shared" si="16"/>
        <v>1</v>
      </c>
      <c r="G18">
        <f t="shared" si="17"/>
        <v>17</v>
      </c>
      <c r="H18">
        <f t="shared" si="13"/>
        <v>0</v>
      </c>
      <c r="I18">
        <f t="shared" si="18"/>
        <v>0</v>
      </c>
      <c r="J18">
        <f t="shared" si="15"/>
        <v>0</v>
      </c>
      <c r="K18">
        <f t="shared" si="6"/>
        <v>0</v>
      </c>
      <c r="N18" t="e">
        <f t="shared" si="3"/>
        <v>#NUM!</v>
      </c>
      <c r="O18" t="e">
        <f t="shared" ca="1" si="4"/>
        <v>#NUM!</v>
      </c>
      <c r="P18" t="e">
        <f t="shared" ca="1" si="7"/>
        <v>#DIV/0!</v>
      </c>
      <c r="Q18" t="e">
        <f t="shared" ca="1" si="8"/>
        <v>#DIV/0!</v>
      </c>
      <c r="R18" t="e">
        <f t="shared" ca="1" si="9"/>
        <v>#DIV/0!</v>
      </c>
      <c r="S18" t="e">
        <f t="shared" ca="1" si="10"/>
        <v>#DIV/0!</v>
      </c>
      <c r="T18">
        <f t="shared" ca="1" si="11"/>
        <v>0</v>
      </c>
    </row>
    <row r="19" spans="1:20" x14ac:dyDescent="0.25">
      <c r="A19" s="1">
        <f>+invoerblad!A24</f>
        <v>43513</v>
      </c>
      <c r="B19" s="5">
        <v>14</v>
      </c>
      <c r="C19" s="5">
        <f t="shared" si="14"/>
        <v>196</v>
      </c>
      <c r="D19" t="str">
        <f>IF(invoerblad!B24="","",invoerblad!B24)</f>
        <v/>
      </c>
      <c r="E19" s="2" t="str">
        <f t="shared" si="12"/>
        <v>LEEG</v>
      </c>
      <c r="F19">
        <f t="shared" si="16"/>
        <v>1</v>
      </c>
      <c r="G19">
        <f t="shared" si="17"/>
        <v>18</v>
      </c>
      <c r="H19">
        <f t="shared" si="13"/>
        <v>0</v>
      </c>
      <c r="I19">
        <f t="shared" si="18"/>
        <v>0</v>
      </c>
      <c r="J19">
        <f t="shared" si="15"/>
        <v>0</v>
      </c>
      <c r="K19">
        <f t="shared" si="6"/>
        <v>0</v>
      </c>
      <c r="N19" t="e">
        <f t="shared" si="3"/>
        <v>#NUM!</v>
      </c>
      <c r="O19" t="e">
        <f t="shared" ca="1" si="4"/>
        <v>#NUM!</v>
      </c>
      <c r="P19" t="e">
        <f t="shared" ca="1" si="7"/>
        <v>#DIV/0!</v>
      </c>
      <c r="Q19" t="e">
        <f t="shared" ca="1" si="8"/>
        <v>#DIV/0!</v>
      </c>
      <c r="R19" t="e">
        <f t="shared" ca="1" si="9"/>
        <v>#DIV/0!</v>
      </c>
      <c r="S19" t="e">
        <f t="shared" ca="1" si="10"/>
        <v>#DIV/0!</v>
      </c>
      <c r="T19">
        <f t="shared" ca="1" si="11"/>
        <v>0</v>
      </c>
    </row>
    <row r="20" spans="1:20" x14ac:dyDescent="0.25">
      <c r="A20" s="1">
        <f>+invoerblad!A25</f>
        <v>43514</v>
      </c>
      <c r="B20" s="5">
        <v>15</v>
      </c>
      <c r="C20" s="5">
        <f t="shared" si="14"/>
        <v>225</v>
      </c>
      <c r="D20" t="str">
        <f>IF(invoerblad!B25="","",invoerblad!B25)</f>
        <v/>
      </c>
      <c r="E20" s="2" t="str">
        <f t="shared" si="12"/>
        <v>LEEG</v>
      </c>
      <c r="F20">
        <f t="shared" si="16"/>
        <v>1</v>
      </c>
      <c r="G20">
        <f t="shared" si="17"/>
        <v>19</v>
      </c>
      <c r="H20">
        <f t="shared" si="13"/>
        <v>0</v>
      </c>
      <c r="I20">
        <f t="shared" si="18"/>
        <v>0</v>
      </c>
      <c r="J20">
        <f t="shared" si="15"/>
        <v>0</v>
      </c>
      <c r="K20">
        <f t="shared" si="6"/>
        <v>0</v>
      </c>
      <c r="N20" t="e">
        <f t="shared" si="3"/>
        <v>#NUM!</v>
      </c>
      <c r="O20" t="e">
        <f t="shared" ca="1" si="4"/>
        <v>#NUM!</v>
      </c>
      <c r="P20" t="e">
        <f t="shared" ca="1" si="7"/>
        <v>#DIV/0!</v>
      </c>
      <c r="Q20" t="e">
        <f t="shared" ca="1" si="8"/>
        <v>#DIV/0!</v>
      </c>
      <c r="R20" t="e">
        <f t="shared" ca="1" si="9"/>
        <v>#DIV/0!</v>
      </c>
      <c r="S20" t="e">
        <f t="shared" ca="1" si="10"/>
        <v>#DIV/0!</v>
      </c>
      <c r="T20">
        <f t="shared" ca="1" si="11"/>
        <v>0</v>
      </c>
    </row>
    <row r="21" spans="1:20" x14ac:dyDescent="0.25">
      <c r="A21" s="1">
        <f>+invoerblad!A26</f>
        <v>43515</v>
      </c>
      <c r="B21" s="5">
        <v>16</v>
      </c>
      <c r="C21" s="5">
        <f t="shared" si="14"/>
        <v>256</v>
      </c>
      <c r="D21" t="str">
        <f>IF(invoerblad!B26="","",invoerblad!B26)</f>
        <v/>
      </c>
      <c r="E21" s="2" t="str">
        <f t="shared" si="12"/>
        <v>LEEG</v>
      </c>
      <c r="F21">
        <f t="shared" si="16"/>
        <v>1</v>
      </c>
      <c r="G21">
        <f t="shared" si="17"/>
        <v>20</v>
      </c>
      <c r="H21">
        <f t="shared" si="13"/>
        <v>0</v>
      </c>
      <c r="I21">
        <f t="shared" si="18"/>
        <v>0</v>
      </c>
      <c r="J21">
        <f t="shared" si="15"/>
        <v>0</v>
      </c>
      <c r="K21">
        <f t="shared" si="6"/>
        <v>0</v>
      </c>
      <c r="N21" t="e">
        <f t="shared" si="3"/>
        <v>#NUM!</v>
      </c>
      <c r="O21" t="e">
        <f t="shared" ca="1" si="4"/>
        <v>#NUM!</v>
      </c>
      <c r="P21" t="e">
        <f t="shared" ca="1" si="7"/>
        <v>#DIV/0!</v>
      </c>
      <c r="Q21" t="e">
        <f t="shared" ca="1" si="8"/>
        <v>#DIV/0!</v>
      </c>
      <c r="R21" t="e">
        <f t="shared" ca="1" si="9"/>
        <v>#DIV/0!</v>
      </c>
      <c r="S21" t="e">
        <f t="shared" ca="1" si="10"/>
        <v>#DIV/0!</v>
      </c>
      <c r="T21">
        <f t="shared" ca="1" si="11"/>
        <v>0</v>
      </c>
    </row>
    <row r="22" spans="1:20" x14ac:dyDescent="0.25">
      <c r="A22" s="1">
        <f>+invoerblad!A27</f>
        <v>43516</v>
      </c>
      <c r="B22" s="5">
        <v>17</v>
      </c>
      <c r="C22" s="5">
        <f t="shared" si="14"/>
        <v>289</v>
      </c>
      <c r="D22" t="str">
        <f>IF(invoerblad!B27="","",invoerblad!B27)</f>
        <v/>
      </c>
      <c r="E22" s="2" t="str">
        <f t="shared" si="12"/>
        <v>LEEG</v>
      </c>
      <c r="F22">
        <f t="shared" si="16"/>
        <v>1</v>
      </c>
      <c r="G22">
        <f t="shared" si="17"/>
        <v>21</v>
      </c>
      <c r="H22">
        <f t="shared" si="13"/>
        <v>0</v>
      </c>
      <c r="I22">
        <f t="shared" si="18"/>
        <v>0</v>
      </c>
      <c r="J22">
        <f t="shared" si="15"/>
        <v>0</v>
      </c>
      <c r="K22">
        <f t="shared" si="6"/>
        <v>0</v>
      </c>
      <c r="N22" t="e">
        <f t="shared" si="3"/>
        <v>#NUM!</v>
      </c>
      <c r="O22" t="e">
        <f t="shared" ca="1" si="4"/>
        <v>#NUM!</v>
      </c>
      <c r="P22" t="e">
        <f t="shared" ca="1" si="7"/>
        <v>#DIV/0!</v>
      </c>
      <c r="Q22" t="e">
        <f t="shared" ca="1" si="8"/>
        <v>#DIV/0!</v>
      </c>
      <c r="R22" t="e">
        <f t="shared" ca="1" si="9"/>
        <v>#DIV/0!</v>
      </c>
      <c r="S22" t="e">
        <f t="shared" ca="1" si="10"/>
        <v>#DIV/0!</v>
      </c>
      <c r="T22">
        <f t="shared" ca="1" si="11"/>
        <v>0</v>
      </c>
    </row>
    <row r="23" spans="1:20" x14ac:dyDescent="0.25">
      <c r="A23" s="1">
        <f>+invoerblad!A28</f>
        <v>43517</v>
      </c>
      <c r="B23" s="5">
        <v>18</v>
      </c>
      <c r="C23" s="5">
        <f t="shared" si="14"/>
        <v>324</v>
      </c>
      <c r="D23" t="str">
        <f>IF(invoerblad!B28="","",invoerblad!B28)</f>
        <v/>
      </c>
      <c r="E23" s="2" t="str">
        <f t="shared" si="12"/>
        <v>LEEG</v>
      </c>
      <c r="F23">
        <f t="shared" si="16"/>
        <v>1</v>
      </c>
      <c r="G23">
        <f t="shared" si="17"/>
        <v>22</v>
      </c>
      <c r="H23">
        <f t="shared" si="13"/>
        <v>0</v>
      </c>
      <c r="I23">
        <f t="shared" si="18"/>
        <v>0</v>
      </c>
      <c r="J23">
        <f t="shared" si="15"/>
        <v>0</v>
      </c>
      <c r="K23">
        <f t="shared" si="6"/>
        <v>0</v>
      </c>
      <c r="N23" t="e">
        <f t="shared" si="3"/>
        <v>#NUM!</v>
      </c>
      <c r="O23" t="e">
        <f t="shared" ca="1" si="4"/>
        <v>#NUM!</v>
      </c>
      <c r="P23" t="e">
        <f t="shared" ca="1" si="7"/>
        <v>#DIV/0!</v>
      </c>
      <c r="Q23" t="e">
        <f t="shared" ca="1" si="8"/>
        <v>#DIV/0!</v>
      </c>
      <c r="R23" t="e">
        <f t="shared" ca="1" si="9"/>
        <v>#DIV/0!</v>
      </c>
      <c r="S23" t="e">
        <f t="shared" ca="1" si="10"/>
        <v>#DIV/0!</v>
      </c>
      <c r="T23">
        <f t="shared" ca="1" si="11"/>
        <v>0</v>
      </c>
    </row>
    <row r="24" spans="1:20" x14ac:dyDescent="0.25">
      <c r="A24" s="1">
        <f>+invoerblad!A29</f>
        <v>43518</v>
      </c>
      <c r="B24" s="5">
        <v>19</v>
      </c>
      <c r="C24" s="5">
        <f t="shared" si="14"/>
        <v>361</v>
      </c>
      <c r="D24" t="str">
        <f>IF(invoerblad!B29="","",invoerblad!B29)</f>
        <v/>
      </c>
      <c r="E24" s="2" t="str">
        <f t="shared" si="12"/>
        <v>LEEG</v>
      </c>
      <c r="F24">
        <f t="shared" si="16"/>
        <v>1</v>
      </c>
      <c r="G24">
        <f t="shared" si="17"/>
        <v>23</v>
      </c>
      <c r="H24">
        <f t="shared" si="13"/>
        <v>0</v>
      </c>
      <c r="I24">
        <f t="shared" si="18"/>
        <v>0</v>
      </c>
      <c r="J24">
        <f t="shared" si="15"/>
        <v>0</v>
      </c>
      <c r="K24">
        <f t="shared" si="6"/>
        <v>0</v>
      </c>
      <c r="N24" t="e">
        <f t="shared" si="3"/>
        <v>#NUM!</v>
      </c>
      <c r="O24" t="e">
        <f t="shared" ca="1" si="4"/>
        <v>#NUM!</v>
      </c>
      <c r="P24" t="e">
        <f t="shared" ca="1" si="7"/>
        <v>#DIV/0!</v>
      </c>
      <c r="Q24" t="e">
        <f t="shared" ca="1" si="8"/>
        <v>#DIV/0!</v>
      </c>
      <c r="R24" t="e">
        <f t="shared" ca="1" si="9"/>
        <v>#DIV/0!</v>
      </c>
      <c r="S24" t="e">
        <f t="shared" ca="1" si="10"/>
        <v>#DIV/0!</v>
      </c>
      <c r="T24">
        <f t="shared" ca="1" si="11"/>
        <v>0</v>
      </c>
    </row>
    <row r="25" spans="1:20" x14ac:dyDescent="0.25">
      <c r="A25" s="1">
        <f>+invoerblad!A30</f>
        <v>43519</v>
      </c>
      <c r="B25" s="5">
        <v>20</v>
      </c>
      <c r="C25" s="5">
        <f t="shared" si="14"/>
        <v>400</v>
      </c>
      <c r="D25" t="str">
        <f>IF(invoerblad!B30="","",invoerblad!B30)</f>
        <v/>
      </c>
      <c r="E25" s="2" t="str">
        <f t="shared" si="12"/>
        <v>LEEG</v>
      </c>
      <c r="F25">
        <f t="shared" si="16"/>
        <v>1</v>
      </c>
      <c r="G25">
        <f t="shared" si="17"/>
        <v>24</v>
      </c>
      <c r="H25">
        <f t="shared" si="13"/>
        <v>0</v>
      </c>
      <c r="I25">
        <f t="shared" si="18"/>
        <v>0</v>
      </c>
      <c r="J25">
        <f t="shared" si="15"/>
        <v>0</v>
      </c>
      <c r="K25">
        <f t="shared" si="6"/>
        <v>0</v>
      </c>
      <c r="N25" t="e">
        <f t="shared" si="3"/>
        <v>#NUM!</v>
      </c>
      <c r="O25" t="e">
        <f t="shared" ca="1" si="4"/>
        <v>#NUM!</v>
      </c>
      <c r="P25" t="e">
        <f t="shared" ca="1" si="7"/>
        <v>#DIV/0!</v>
      </c>
      <c r="Q25" t="e">
        <f t="shared" ca="1" si="8"/>
        <v>#DIV/0!</v>
      </c>
      <c r="R25" t="e">
        <f t="shared" ca="1" si="9"/>
        <v>#DIV/0!</v>
      </c>
      <c r="S25" t="e">
        <f t="shared" ca="1" si="10"/>
        <v>#DIV/0!</v>
      </c>
      <c r="T25">
        <f t="shared" ca="1" si="11"/>
        <v>0</v>
      </c>
    </row>
    <row r="26" spans="1:20" x14ac:dyDescent="0.25">
      <c r="A26" s="1">
        <f>+invoerblad!A31</f>
        <v>43520</v>
      </c>
      <c r="B26" s="5">
        <v>21</v>
      </c>
      <c r="C26" s="5">
        <f t="shared" si="14"/>
        <v>441</v>
      </c>
      <c r="D26" t="str">
        <f>IF(invoerblad!B31="","",invoerblad!B31)</f>
        <v/>
      </c>
      <c r="E26" s="2" t="str">
        <f t="shared" si="12"/>
        <v>LEEG</v>
      </c>
      <c r="F26">
        <f t="shared" si="16"/>
        <v>1</v>
      </c>
      <c r="G26">
        <f t="shared" si="17"/>
        <v>25</v>
      </c>
      <c r="H26">
        <f t="shared" si="13"/>
        <v>0</v>
      </c>
      <c r="I26">
        <f t="shared" si="18"/>
        <v>0</v>
      </c>
      <c r="J26">
        <f t="shared" si="15"/>
        <v>0</v>
      </c>
      <c r="K26">
        <f t="shared" si="6"/>
        <v>0</v>
      </c>
      <c r="N26" t="e">
        <f t="shared" si="3"/>
        <v>#NUM!</v>
      </c>
      <c r="O26" t="e">
        <f t="shared" ca="1" si="4"/>
        <v>#NUM!</v>
      </c>
      <c r="P26" t="e">
        <f t="shared" ca="1" si="7"/>
        <v>#DIV/0!</v>
      </c>
      <c r="Q26" t="e">
        <f t="shared" ca="1" si="8"/>
        <v>#DIV/0!</v>
      </c>
      <c r="R26" t="e">
        <f t="shared" ca="1" si="9"/>
        <v>#DIV/0!</v>
      </c>
      <c r="S26" t="e">
        <f t="shared" ca="1" si="10"/>
        <v>#DIV/0!</v>
      </c>
      <c r="T26">
        <f t="shared" ca="1" si="11"/>
        <v>0</v>
      </c>
    </row>
    <row r="27" spans="1:20" x14ac:dyDescent="0.25">
      <c r="A27" s="1">
        <f>+invoerblad!A32</f>
        <v>43521</v>
      </c>
      <c r="B27" s="5">
        <v>22</v>
      </c>
      <c r="C27" s="5">
        <f t="shared" si="14"/>
        <v>484</v>
      </c>
      <c r="D27" t="str">
        <f>IF(invoerblad!B32="","",invoerblad!B32)</f>
        <v/>
      </c>
      <c r="E27" s="2" t="str">
        <f t="shared" si="12"/>
        <v>LEEG</v>
      </c>
      <c r="F27">
        <f t="shared" si="16"/>
        <v>1</v>
      </c>
      <c r="G27">
        <f t="shared" si="17"/>
        <v>26</v>
      </c>
      <c r="H27">
        <f t="shared" si="13"/>
        <v>0</v>
      </c>
      <c r="I27">
        <f t="shared" si="18"/>
        <v>0</v>
      </c>
      <c r="J27">
        <f t="shared" si="15"/>
        <v>0</v>
      </c>
      <c r="K27">
        <f t="shared" si="6"/>
        <v>0</v>
      </c>
      <c r="N27" t="e">
        <f t="shared" si="3"/>
        <v>#NUM!</v>
      </c>
      <c r="O27" t="e">
        <f t="shared" ca="1" si="4"/>
        <v>#NUM!</v>
      </c>
      <c r="P27" t="e">
        <f t="shared" ca="1" si="7"/>
        <v>#DIV/0!</v>
      </c>
      <c r="Q27" t="e">
        <f t="shared" ca="1" si="8"/>
        <v>#DIV/0!</v>
      </c>
      <c r="R27" t="e">
        <f t="shared" ca="1" si="9"/>
        <v>#DIV/0!</v>
      </c>
      <c r="S27" t="e">
        <f t="shared" ca="1" si="10"/>
        <v>#DIV/0!</v>
      </c>
      <c r="T27">
        <f t="shared" ca="1" si="11"/>
        <v>0</v>
      </c>
    </row>
    <row r="28" spans="1:20" x14ac:dyDescent="0.25">
      <c r="A28" s="1">
        <f>+invoerblad!A33</f>
        <v>43522</v>
      </c>
      <c r="B28" s="5">
        <v>23</v>
      </c>
      <c r="C28" s="5">
        <f t="shared" si="14"/>
        <v>529</v>
      </c>
      <c r="D28" t="str">
        <f>IF(invoerblad!B33="","",invoerblad!B33)</f>
        <v/>
      </c>
      <c r="E28" s="2" t="str">
        <f t="shared" si="12"/>
        <v>LEEG</v>
      </c>
      <c r="F28">
        <f t="shared" si="16"/>
        <v>1</v>
      </c>
      <c r="G28">
        <f t="shared" si="17"/>
        <v>27</v>
      </c>
      <c r="H28">
        <f t="shared" si="13"/>
        <v>0</v>
      </c>
      <c r="I28">
        <f t="shared" si="18"/>
        <v>0</v>
      </c>
      <c r="J28">
        <f t="shared" si="15"/>
        <v>0</v>
      </c>
      <c r="K28">
        <f t="shared" si="6"/>
        <v>0</v>
      </c>
      <c r="N28" t="e">
        <f t="shared" si="3"/>
        <v>#NUM!</v>
      </c>
      <c r="O28" t="e">
        <f t="shared" ca="1" si="4"/>
        <v>#NUM!</v>
      </c>
      <c r="P28" t="e">
        <f t="shared" ca="1" si="7"/>
        <v>#DIV/0!</v>
      </c>
      <c r="Q28" t="e">
        <f t="shared" ca="1" si="8"/>
        <v>#DIV/0!</v>
      </c>
      <c r="R28" t="e">
        <f t="shared" ca="1" si="9"/>
        <v>#DIV/0!</v>
      </c>
      <c r="S28" t="e">
        <f t="shared" ca="1" si="10"/>
        <v>#DIV/0!</v>
      </c>
      <c r="T28">
        <f t="shared" ca="1" si="11"/>
        <v>0</v>
      </c>
    </row>
    <row r="29" spans="1:20" x14ac:dyDescent="0.25">
      <c r="A29" s="1">
        <f>+invoerblad!A34</f>
        <v>43523</v>
      </c>
      <c r="B29" s="5">
        <v>24</v>
      </c>
      <c r="C29" s="5">
        <f t="shared" si="14"/>
        <v>576</v>
      </c>
      <c r="D29" t="str">
        <f>IF(invoerblad!B34="","",invoerblad!B34)</f>
        <v/>
      </c>
      <c r="E29" s="2" t="str">
        <f t="shared" si="12"/>
        <v>LEEG</v>
      </c>
      <c r="F29">
        <f t="shared" si="16"/>
        <v>1</v>
      </c>
      <c r="G29">
        <f t="shared" si="17"/>
        <v>28</v>
      </c>
      <c r="H29">
        <f t="shared" si="13"/>
        <v>0</v>
      </c>
      <c r="I29">
        <f t="shared" si="18"/>
        <v>0</v>
      </c>
      <c r="J29">
        <f t="shared" si="15"/>
        <v>0</v>
      </c>
      <c r="K29">
        <f t="shared" si="6"/>
        <v>0</v>
      </c>
      <c r="N29" t="e">
        <f t="shared" si="3"/>
        <v>#NUM!</v>
      </c>
      <c r="O29" t="e">
        <f t="shared" ca="1" si="4"/>
        <v>#NUM!</v>
      </c>
      <c r="P29" t="e">
        <f t="shared" ca="1" si="7"/>
        <v>#DIV/0!</v>
      </c>
      <c r="Q29" t="e">
        <f t="shared" ca="1" si="8"/>
        <v>#DIV/0!</v>
      </c>
      <c r="R29" t="e">
        <f t="shared" ca="1" si="9"/>
        <v>#DIV/0!</v>
      </c>
      <c r="S29" t="e">
        <f t="shared" ca="1" si="10"/>
        <v>#DIV/0!</v>
      </c>
      <c r="T29">
        <f t="shared" ca="1" si="11"/>
        <v>0</v>
      </c>
    </row>
    <row r="30" spans="1:20" x14ac:dyDescent="0.25">
      <c r="A30" s="1">
        <f>+invoerblad!A35</f>
        <v>43524</v>
      </c>
      <c r="B30" s="5">
        <v>25</v>
      </c>
      <c r="C30" s="5">
        <f t="shared" si="14"/>
        <v>625</v>
      </c>
      <c r="D30" t="str">
        <f>IF(invoerblad!B35="","",invoerblad!B35)</f>
        <v/>
      </c>
      <c r="E30" s="2" t="str">
        <f t="shared" si="12"/>
        <v>LEEG</v>
      </c>
      <c r="F30">
        <f t="shared" si="16"/>
        <v>1</v>
      </c>
      <c r="G30">
        <f t="shared" si="17"/>
        <v>29</v>
      </c>
      <c r="H30">
        <f t="shared" si="13"/>
        <v>0</v>
      </c>
      <c r="I30">
        <f t="shared" si="18"/>
        <v>0</v>
      </c>
      <c r="J30">
        <f t="shared" si="15"/>
        <v>0</v>
      </c>
      <c r="K30">
        <f t="shared" si="6"/>
        <v>0</v>
      </c>
      <c r="N30" t="e">
        <f t="shared" si="3"/>
        <v>#NUM!</v>
      </c>
      <c r="O30" t="e">
        <f t="shared" ca="1" si="4"/>
        <v>#NUM!</v>
      </c>
      <c r="P30" t="e">
        <f t="shared" ca="1" si="7"/>
        <v>#DIV/0!</v>
      </c>
      <c r="Q30" t="e">
        <f t="shared" ca="1" si="8"/>
        <v>#DIV/0!</v>
      </c>
      <c r="R30" t="e">
        <f t="shared" ca="1" si="9"/>
        <v>#DIV/0!</v>
      </c>
      <c r="S30" t="e">
        <f t="shared" ca="1" si="10"/>
        <v>#DIV/0!</v>
      </c>
      <c r="T30">
        <f t="shared" ca="1" si="11"/>
        <v>0</v>
      </c>
    </row>
    <row r="31" spans="1:20" x14ac:dyDescent="0.25">
      <c r="A31" s="1">
        <f>+invoerblad!A36</f>
        <v>43525</v>
      </c>
      <c r="B31" s="5">
        <v>26</v>
      </c>
      <c r="C31" s="5">
        <f t="shared" si="14"/>
        <v>676</v>
      </c>
      <c r="D31" t="str">
        <f>IF(invoerblad!B36="","",invoerblad!B36)</f>
        <v/>
      </c>
      <c r="E31" s="2" t="str">
        <f t="shared" si="12"/>
        <v>LEEG</v>
      </c>
      <c r="F31">
        <f t="shared" si="16"/>
        <v>1</v>
      </c>
      <c r="G31">
        <f t="shared" si="17"/>
        <v>30</v>
      </c>
      <c r="H31">
        <f t="shared" si="13"/>
        <v>0</v>
      </c>
      <c r="I31">
        <f t="shared" si="18"/>
        <v>0</v>
      </c>
      <c r="J31">
        <f t="shared" si="15"/>
        <v>0</v>
      </c>
      <c r="K31">
        <f t="shared" si="6"/>
        <v>0</v>
      </c>
      <c r="N31" t="e">
        <f t="shared" si="3"/>
        <v>#NUM!</v>
      </c>
      <c r="O31" t="e">
        <f t="shared" ca="1" si="4"/>
        <v>#NUM!</v>
      </c>
      <c r="P31" t="e">
        <f t="shared" ca="1" si="7"/>
        <v>#DIV/0!</v>
      </c>
      <c r="Q31" t="e">
        <f t="shared" ca="1" si="8"/>
        <v>#DIV/0!</v>
      </c>
      <c r="R31" t="e">
        <f t="shared" ca="1" si="9"/>
        <v>#DIV/0!</v>
      </c>
      <c r="S31" t="e">
        <f t="shared" ca="1" si="10"/>
        <v>#DIV/0!</v>
      </c>
      <c r="T31">
        <f t="shared" ca="1" si="11"/>
        <v>0</v>
      </c>
    </row>
    <row r="32" spans="1:20" x14ac:dyDescent="0.25">
      <c r="A32" s="1">
        <f>+invoerblad!A37</f>
        <v>43526</v>
      </c>
      <c r="B32" s="5">
        <v>27</v>
      </c>
      <c r="C32" s="5">
        <f t="shared" si="14"/>
        <v>729</v>
      </c>
      <c r="D32" t="str">
        <f>IF(invoerblad!B37="","",invoerblad!B37)</f>
        <v/>
      </c>
      <c r="E32" s="2" t="str">
        <f t="shared" si="12"/>
        <v>LEEG</v>
      </c>
      <c r="F32">
        <f t="shared" si="16"/>
        <v>1</v>
      </c>
      <c r="G32">
        <f t="shared" si="17"/>
        <v>31</v>
      </c>
      <c r="H32">
        <f t="shared" si="13"/>
        <v>0</v>
      </c>
      <c r="I32">
        <f t="shared" si="18"/>
        <v>0</v>
      </c>
      <c r="J32">
        <f t="shared" si="15"/>
        <v>0</v>
      </c>
      <c r="K32">
        <f t="shared" si="6"/>
        <v>0</v>
      </c>
      <c r="N32" t="e">
        <f t="shared" si="3"/>
        <v>#NUM!</v>
      </c>
      <c r="O32" t="e">
        <f t="shared" ca="1" si="4"/>
        <v>#NUM!</v>
      </c>
      <c r="P32" t="e">
        <f t="shared" ca="1" si="7"/>
        <v>#DIV/0!</v>
      </c>
      <c r="Q32" t="e">
        <f t="shared" ca="1" si="8"/>
        <v>#DIV/0!</v>
      </c>
      <c r="R32" t="e">
        <f t="shared" ca="1" si="9"/>
        <v>#DIV/0!</v>
      </c>
      <c r="S32" t="e">
        <f t="shared" ca="1" si="10"/>
        <v>#DIV/0!</v>
      </c>
      <c r="T32">
        <f t="shared" ca="1" si="11"/>
        <v>0</v>
      </c>
    </row>
    <row r="33" spans="1:20" x14ac:dyDescent="0.25">
      <c r="A33" s="1">
        <f>+invoerblad!A38</f>
        <v>43527</v>
      </c>
      <c r="B33" s="5">
        <v>28</v>
      </c>
      <c r="C33" s="5">
        <f t="shared" si="14"/>
        <v>784</v>
      </c>
      <c r="D33" t="str">
        <f>IF(invoerblad!B38="","",invoerblad!B38)</f>
        <v/>
      </c>
      <c r="E33" s="2" t="str">
        <f t="shared" si="12"/>
        <v>LEEG</v>
      </c>
      <c r="F33">
        <f t="shared" si="16"/>
        <v>1</v>
      </c>
      <c r="G33">
        <f t="shared" si="17"/>
        <v>32</v>
      </c>
      <c r="H33">
        <f t="shared" si="13"/>
        <v>0</v>
      </c>
      <c r="I33">
        <f t="shared" si="18"/>
        <v>0</v>
      </c>
      <c r="J33">
        <f t="shared" si="15"/>
        <v>0</v>
      </c>
      <c r="K33">
        <f t="shared" si="6"/>
        <v>0</v>
      </c>
      <c r="N33" t="e">
        <f t="shared" si="3"/>
        <v>#NUM!</v>
      </c>
      <c r="O33" t="e">
        <f t="shared" ca="1" si="4"/>
        <v>#NUM!</v>
      </c>
      <c r="P33" t="e">
        <f t="shared" ca="1" si="7"/>
        <v>#DIV/0!</v>
      </c>
      <c r="Q33" t="e">
        <f t="shared" ca="1" si="8"/>
        <v>#DIV/0!</v>
      </c>
      <c r="R33" t="e">
        <f t="shared" ca="1" si="9"/>
        <v>#DIV/0!</v>
      </c>
      <c r="S33" t="e">
        <f t="shared" ca="1" si="10"/>
        <v>#DIV/0!</v>
      </c>
      <c r="T33">
        <f t="shared" ca="1" si="11"/>
        <v>0</v>
      </c>
    </row>
    <row r="34" spans="1:20" x14ac:dyDescent="0.25">
      <c r="A34" s="1">
        <f>+invoerblad!A39</f>
        <v>43528</v>
      </c>
      <c r="B34" s="5">
        <v>29</v>
      </c>
      <c r="C34" s="5">
        <f t="shared" si="14"/>
        <v>841</v>
      </c>
      <c r="D34" t="str">
        <f>IF(invoerblad!B39="","",invoerblad!B39)</f>
        <v/>
      </c>
      <c r="E34" s="2" t="str">
        <f t="shared" si="12"/>
        <v>LEEG</v>
      </c>
      <c r="F34">
        <f t="shared" si="16"/>
        <v>1</v>
      </c>
      <c r="G34">
        <f t="shared" si="17"/>
        <v>33</v>
      </c>
      <c r="H34">
        <f t="shared" si="13"/>
        <v>0</v>
      </c>
      <c r="I34">
        <f t="shared" si="18"/>
        <v>0</v>
      </c>
      <c r="J34">
        <f t="shared" si="15"/>
        <v>0</v>
      </c>
      <c r="K34">
        <f t="shared" si="6"/>
        <v>0</v>
      </c>
      <c r="N34" t="e">
        <f t="shared" si="3"/>
        <v>#NUM!</v>
      </c>
      <c r="O34" t="e">
        <f t="shared" ca="1" si="4"/>
        <v>#NUM!</v>
      </c>
      <c r="P34" t="e">
        <f t="shared" ca="1" si="7"/>
        <v>#DIV/0!</v>
      </c>
      <c r="Q34" t="e">
        <f t="shared" ca="1" si="8"/>
        <v>#DIV/0!</v>
      </c>
      <c r="R34" t="e">
        <f t="shared" ca="1" si="9"/>
        <v>#DIV/0!</v>
      </c>
      <c r="S34" t="e">
        <f t="shared" ca="1" si="10"/>
        <v>#DIV/0!</v>
      </c>
      <c r="T34">
        <f t="shared" ca="1" si="11"/>
        <v>0</v>
      </c>
    </row>
    <row r="35" spans="1:20" x14ac:dyDescent="0.25">
      <c r="A35" s="1">
        <f>+invoerblad!A40</f>
        <v>43529</v>
      </c>
      <c r="B35" s="5">
        <v>30</v>
      </c>
      <c r="C35" s="5">
        <f t="shared" si="14"/>
        <v>900</v>
      </c>
      <c r="D35" t="str">
        <f>IF(invoerblad!B40="","",invoerblad!B40)</f>
        <v/>
      </c>
      <c r="E35" s="2" t="str">
        <f t="shared" si="12"/>
        <v>LEEG</v>
      </c>
      <c r="F35">
        <f t="shared" si="16"/>
        <v>1</v>
      </c>
      <c r="G35">
        <f t="shared" si="17"/>
        <v>34</v>
      </c>
      <c r="H35">
        <f t="shared" si="13"/>
        <v>0</v>
      </c>
      <c r="I35">
        <f t="shared" si="18"/>
        <v>0</v>
      </c>
      <c r="J35">
        <f t="shared" si="15"/>
        <v>0</v>
      </c>
      <c r="K35">
        <f t="shared" si="6"/>
        <v>0</v>
      </c>
      <c r="N35" t="e">
        <f t="shared" si="3"/>
        <v>#NUM!</v>
      </c>
      <c r="O35" t="e">
        <f t="shared" ref="O35:O66" ca="1" si="19">EXP($AB$2*$B35+$AC$2)</f>
        <v>#NUM!</v>
      </c>
      <c r="P35" t="e">
        <f t="shared" ca="1" si="7"/>
        <v>#DIV/0!</v>
      </c>
      <c r="Q35" t="e">
        <f t="shared" ca="1" si="8"/>
        <v>#DIV/0!</v>
      </c>
      <c r="R35" t="e">
        <f t="shared" ca="1" si="9"/>
        <v>#DIV/0!</v>
      </c>
      <c r="S35" t="e">
        <f t="shared" ca="1" si="10"/>
        <v>#DIV/0!</v>
      </c>
      <c r="T35">
        <f t="shared" ca="1" si="11"/>
        <v>0</v>
      </c>
    </row>
    <row r="36" spans="1:20" x14ac:dyDescent="0.25">
      <c r="A36" s="1">
        <f>+invoerblad!A41</f>
        <v>43530</v>
      </c>
      <c r="B36" s="5">
        <v>31</v>
      </c>
      <c r="C36" s="5">
        <f t="shared" si="14"/>
        <v>961</v>
      </c>
      <c r="D36" t="str">
        <f>IF(invoerblad!B41="","",invoerblad!B41)</f>
        <v/>
      </c>
      <c r="E36" s="2" t="str">
        <f t="shared" si="12"/>
        <v>LEEG</v>
      </c>
      <c r="F36">
        <f t="shared" si="16"/>
        <v>1</v>
      </c>
      <c r="G36">
        <f t="shared" si="17"/>
        <v>35</v>
      </c>
      <c r="H36">
        <f t="shared" si="13"/>
        <v>0</v>
      </c>
      <c r="I36">
        <f t="shared" si="18"/>
        <v>0</v>
      </c>
      <c r="J36">
        <f t="shared" si="15"/>
        <v>0</v>
      </c>
      <c r="K36">
        <f t="shared" si="6"/>
        <v>0</v>
      </c>
      <c r="N36" t="e">
        <f t="shared" si="3"/>
        <v>#NUM!</v>
      </c>
      <c r="O36" t="e">
        <f t="shared" ca="1" si="19"/>
        <v>#NUM!</v>
      </c>
      <c r="P36" t="e">
        <f t="shared" ca="1" si="7"/>
        <v>#DIV/0!</v>
      </c>
      <c r="Q36" t="e">
        <f t="shared" ca="1" si="8"/>
        <v>#DIV/0!</v>
      </c>
      <c r="R36" t="e">
        <f t="shared" ca="1" si="9"/>
        <v>#DIV/0!</v>
      </c>
      <c r="S36" t="e">
        <f t="shared" ca="1" si="10"/>
        <v>#DIV/0!</v>
      </c>
      <c r="T36">
        <f t="shared" ca="1" si="11"/>
        <v>0</v>
      </c>
    </row>
    <row r="37" spans="1:20" x14ac:dyDescent="0.25">
      <c r="A37" s="1">
        <f>+invoerblad!A42</f>
        <v>43531</v>
      </c>
      <c r="B37" s="5">
        <v>32</v>
      </c>
      <c r="C37" s="5">
        <f t="shared" si="14"/>
        <v>1024</v>
      </c>
      <c r="D37" t="str">
        <f>IF(invoerblad!B42="","",invoerblad!B42)</f>
        <v/>
      </c>
      <c r="E37" s="2" t="str">
        <f t="shared" si="12"/>
        <v>LEEG</v>
      </c>
      <c r="F37">
        <f t="shared" si="16"/>
        <v>1</v>
      </c>
      <c r="G37">
        <f t="shared" si="17"/>
        <v>36</v>
      </c>
      <c r="H37">
        <f t="shared" si="13"/>
        <v>0</v>
      </c>
      <c r="I37">
        <f t="shared" si="18"/>
        <v>0</v>
      </c>
      <c r="J37">
        <f t="shared" si="15"/>
        <v>0</v>
      </c>
      <c r="K37">
        <f t="shared" si="6"/>
        <v>0</v>
      </c>
      <c r="N37" t="e">
        <f t="shared" si="3"/>
        <v>#NUM!</v>
      </c>
      <c r="O37" t="e">
        <f t="shared" ca="1" si="19"/>
        <v>#NUM!</v>
      </c>
      <c r="P37" t="e">
        <f t="shared" ca="1" si="7"/>
        <v>#DIV/0!</v>
      </c>
      <c r="Q37" t="e">
        <f t="shared" ca="1" si="8"/>
        <v>#DIV/0!</v>
      </c>
      <c r="R37" t="e">
        <f t="shared" ca="1" si="9"/>
        <v>#DIV/0!</v>
      </c>
      <c r="S37" t="e">
        <f t="shared" ca="1" si="10"/>
        <v>#DIV/0!</v>
      </c>
      <c r="T37">
        <f t="shared" ca="1" si="11"/>
        <v>0</v>
      </c>
    </row>
    <row r="38" spans="1:20" x14ac:dyDescent="0.25">
      <c r="A38" s="1">
        <f>+invoerblad!A43</f>
        <v>43532</v>
      </c>
      <c r="B38" s="5">
        <v>33</v>
      </c>
      <c r="C38" s="5">
        <f t="shared" si="14"/>
        <v>1089</v>
      </c>
      <c r="D38" t="str">
        <f>IF(invoerblad!B43="","",invoerblad!B43)</f>
        <v/>
      </c>
      <c r="E38" s="2" t="str">
        <f t="shared" si="12"/>
        <v>LEEG</v>
      </c>
      <c r="F38">
        <f t="shared" si="16"/>
        <v>1</v>
      </c>
      <c r="G38">
        <f t="shared" si="17"/>
        <v>37</v>
      </c>
      <c r="H38">
        <f t="shared" si="13"/>
        <v>0</v>
      </c>
      <c r="I38">
        <f t="shared" si="18"/>
        <v>0</v>
      </c>
      <c r="J38">
        <f t="shared" si="15"/>
        <v>0</v>
      </c>
      <c r="K38">
        <f t="shared" si="6"/>
        <v>0</v>
      </c>
      <c r="N38" t="e">
        <f t="shared" si="3"/>
        <v>#NUM!</v>
      </c>
      <c r="O38" t="e">
        <f t="shared" ca="1" si="19"/>
        <v>#NUM!</v>
      </c>
      <c r="P38" t="e">
        <f t="shared" ca="1" si="7"/>
        <v>#DIV/0!</v>
      </c>
      <c r="Q38" t="e">
        <f t="shared" ca="1" si="8"/>
        <v>#DIV/0!</v>
      </c>
      <c r="R38" t="e">
        <f t="shared" ca="1" si="9"/>
        <v>#DIV/0!</v>
      </c>
      <c r="S38" t="e">
        <f t="shared" ca="1" si="10"/>
        <v>#DIV/0!</v>
      </c>
      <c r="T38">
        <f t="shared" ca="1" si="11"/>
        <v>0</v>
      </c>
    </row>
    <row r="39" spans="1:20" x14ac:dyDescent="0.25">
      <c r="A39" s="1">
        <f>+invoerblad!A44</f>
        <v>43533</v>
      </c>
      <c r="B39" s="5">
        <v>34</v>
      </c>
      <c r="C39" s="5">
        <f t="shared" si="14"/>
        <v>1156</v>
      </c>
      <c r="D39" t="str">
        <f>IF(invoerblad!B44="","",invoerblad!B44)</f>
        <v/>
      </c>
      <c r="E39" s="2" t="str">
        <f t="shared" si="12"/>
        <v>LEEG</v>
      </c>
      <c r="F39">
        <f t="shared" si="16"/>
        <v>1</v>
      </c>
      <c r="G39">
        <f t="shared" si="17"/>
        <v>38</v>
      </c>
      <c r="H39">
        <f t="shared" si="13"/>
        <v>0</v>
      </c>
      <c r="I39">
        <f t="shared" si="18"/>
        <v>0</v>
      </c>
      <c r="J39">
        <f t="shared" si="15"/>
        <v>0</v>
      </c>
      <c r="K39">
        <f t="shared" si="6"/>
        <v>0</v>
      </c>
      <c r="N39" t="e">
        <f t="shared" si="3"/>
        <v>#NUM!</v>
      </c>
      <c r="O39" t="e">
        <f t="shared" ca="1" si="19"/>
        <v>#NUM!</v>
      </c>
      <c r="P39" t="e">
        <f t="shared" ca="1" si="7"/>
        <v>#DIV/0!</v>
      </c>
      <c r="Q39" t="e">
        <f t="shared" ca="1" si="8"/>
        <v>#DIV/0!</v>
      </c>
      <c r="R39" t="e">
        <f t="shared" ca="1" si="9"/>
        <v>#DIV/0!</v>
      </c>
      <c r="S39" t="e">
        <f t="shared" ca="1" si="10"/>
        <v>#DIV/0!</v>
      </c>
      <c r="T39">
        <f t="shared" ca="1" si="11"/>
        <v>0</v>
      </c>
    </row>
    <row r="40" spans="1:20" x14ac:dyDescent="0.25">
      <c r="A40" s="1">
        <f>+invoerblad!A45</f>
        <v>43534</v>
      </c>
      <c r="B40" s="5">
        <v>35</v>
      </c>
      <c r="C40" s="5">
        <f t="shared" si="14"/>
        <v>1225</v>
      </c>
      <c r="D40" t="str">
        <f>IF(invoerblad!B45="","",invoerblad!B45)</f>
        <v/>
      </c>
      <c r="E40" s="2" t="str">
        <f t="shared" si="12"/>
        <v>LEEG</v>
      </c>
      <c r="F40">
        <f t="shared" si="16"/>
        <v>1</v>
      </c>
      <c r="G40">
        <f t="shared" si="17"/>
        <v>39</v>
      </c>
      <c r="H40">
        <f t="shared" si="13"/>
        <v>0</v>
      </c>
      <c r="I40">
        <f t="shared" si="18"/>
        <v>0</v>
      </c>
      <c r="J40">
        <f t="shared" si="15"/>
        <v>0</v>
      </c>
      <c r="K40">
        <f t="shared" si="6"/>
        <v>0</v>
      </c>
      <c r="N40" t="e">
        <f t="shared" si="3"/>
        <v>#NUM!</v>
      </c>
      <c r="O40" t="e">
        <f t="shared" ca="1" si="19"/>
        <v>#NUM!</v>
      </c>
      <c r="P40" t="e">
        <f t="shared" ca="1" si="7"/>
        <v>#DIV/0!</v>
      </c>
      <c r="Q40" t="e">
        <f t="shared" ca="1" si="8"/>
        <v>#DIV/0!</v>
      </c>
      <c r="R40" t="e">
        <f t="shared" ca="1" si="9"/>
        <v>#DIV/0!</v>
      </c>
      <c r="S40" t="e">
        <f t="shared" ca="1" si="10"/>
        <v>#DIV/0!</v>
      </c>
      <c r="T40">
        <f t="shared" ca="1" si="11"/>
        <v>0</v>
      </c>
    </row>
    <row r="41" spans="1:20" x14ac:dyDescent="0.25">
      <c r="A41" s="1">
        <f>+invoerblad!A46</f>
        <v>43535</v>
      </c>
      <c r="B41" s="5">
        <v>36</v>
      </c>
      <c r="C41" s="5">
        <f t="shared" si="14"/>
        <v>1296</v>
      </c>
      <c r="D41" t="str">
        <f>IF(invoerblad!B46="","",invoerblad!B46)</f>
        <v/>
      </c>
      <c r="E41" s="2" t="str">
        <f t="shared" si="12"/>
        <v>LEEG</v>
      </c>
      <c r="F41">
        <f t="shared" si="16"/>
        <v>1</v>
      </c>
      <c r="G41">
        <f t="shared" si="17"/>
        <v>40</v>
      </c>
      <c r="H41">
        <f t="shared" si="13"/>
        <v>0</v>
      </c>
      <c r="I41">
        <f t="shared" si="18"/>
        <v>0</v>
      </c>
      <c r="J41">
        <f t="shared" si="15"/>
        <v>0</v>
      </c>
      <c r="K41">
        <f t="shared" si="6"/>
        <v>0</v>
      </c>
      <c r="N41" t="e">
        <f t="shared" si="3"/>
        <v>#NUM!</v>
      </c>
      <c r="O41" t="e">
        <f t="shared" ca="1" si="19"/>
        <v>#NUM!</v>
      </c>
      <c r="P41" t="e">
        <f t="shared" ca="1" si="7"/>
        <v>#DIV/0!</v>
      </c>
      <c r="Q41" t="e">
        <f t="shared" ca="1" si="8"/>
        <v>#DIV/0!</v>
      </c>
      <c r="R41" t="e">
        <f t="shared" ca="1" si="9"/>
        <v>#DIV/0!</v>
      </c>
      <c r="S41" t="e">
        <f t="shared" ca="1" si="10"/>
        <v>#DIV/0!</v>
      </c>
      <c r="T41">
        <f t="shared" ca="1" si="11"/>
        <v>0</v>
      </c>
    </row>
    <row r="42" spans="1:20" x14ac:dyDescent="0.25">
      <c r="A42" s="1">
        <f>+invoerblad!A47</f>
        <v>43536</v>
      </c>
      <c r="B42" s="5">
        <v>37</v>
      </c>
      <c r="C42" s="5">
        <f t="shared" si="14"/>
        <v>1369</v>
      </c>
      <c r="D42" t="str">
        <f>IF(invoerblad!B47="","",invoerblad!B47)</f>
        <v/>
      </c>
      <c r="E42" s="2" t="str">
        <f t="shared" si="12"/>
        <v>LEEG</v>
      </c>
      <c r="F42">
        <f t="shared" si="16"/>
        <v>1</v>
      </c>
      <c r="G42">
        <f t="shared" si="17"/>
        <v>41</v>
      </c>
      <c r="H42">
        <f t="shared" si="13"/>
        <v>0</v>
      </c>
      <c r="I42">
        <f t="shared" si="18"/>
        <v>0</v>
      </c>
      <c r="J42">
        <f t="shared" si="15"/>
        <v>0</v>
      </c>
      <c r="K42">
        <f t="shared" si="6"/>
        <v>0</v>
      </c>
      <c r="N42" t="e">
        <f t="shared" si="3"/>
        <v>#NUM!</v>
      </c>
      <c r="O42" t="e">
        <f t="shared" ca="1" si="19"/>
        <v>#NUM!</v>
      </c>
      <c r="P42" t="e">
        <f t="shared" ca="1" si="7"/>
        <v>#DIV/0!</v>
      </c>
      <c r="Q42" t="e">
        <f t="shared" ca="1" si="8"/>
        <v>#DIV/0!</v>
      </c>
      <c r="R42" t="e">
        <f t="shared" ca="1" si="9"/>
        <v>#DIV/0!</v>
      </c>
      <c r="S42" t="e">
        <f t="shared" ca="1" si="10"/>
        <v>#DIV/0!</v>
      </c>
      <c r="T42">
        <f t="shared" ca="1" si="11"/>
        <v>0</v>
      </c>
    </row>
    <row r="43" spans="1:20" x14ac:dyDescent="0.25">
      <c r="A43" s="1">
        <f>+invoerblad!A48</f>
        <v>43537</v>
      </c>
      <c r="B43" s="5">
        <v>38</v>
      </c>
      <c r="C43" s="5">
        <f t="shared" si="14"/>
        <v>1444</v>
      </c>
      <c r="D43" t="str">
        <f>IF(invoerblad!B48="","",invoerblad!B48)</f>
        <v/>
      </c>
      <c r="E43" s="2" t="str">
        <f t="shared" si="12"/>
        <v>LEEG</v>
      </c>
      <c r="F43">
        <f t="shared" si="16"/>
        <v>1</v>
      </c>
      <c r="G43">
        <f t="shared" si="17"/>
        <v>42</v>
      </c>
      <c r="H43">
        <f t="shared" si="13"/>
        <v>0</v>
      </c>
      <c r="I43">
        <f t="shared" si="18"/>
        <v>0</v>
      </c>
      <c r="J43">
        <f t="shared" si="15"/>
        <v>0</v>
      </c>
      <c r="K43">
        <f t="shared" si="6"/>
        <v>0</v>
      </c>
      <c r="N43" t="e">
        <f t="shared" si="3"/>
        <v>#NUM!</v>
      </c>
      <c r="O43" t="e">
        <f t="shared" ca="1" si="19"/>
        <v>#NUM!</v>
      </c>
      <c r="P43" t="e">
        <f t="shared" ca="1" si="7"/>
        <v>#DIV/0!</v>
      </c>
      <c r="Q43" t="e">
        <f t="shared" ca="1" si="8"/>
        <v>#DIV/0!</v>
      </c>
      <c r="R43" t="e">
        <f t="shared" ca="1" si="9"/>
        <v>#DIV/0!</v>
      </c>
      <c r="S43" t="e">
        <f t="shared" ca="1" si="10"/>
        <v>#DIV/0!</v>
      </c>
      <c r="T43">
        <f t="shared" ca="1" si="11"/>
        <v>0</v>
      </c>
    </row>
    <row r="44" spans="1:20" x14ac:dyDescent="0.25">
      <c r="A44" s="1">
        <f>+invoerblad!A49</f>
        <v>43538</v>
      </c>
      <c r="B44" s="5">
        <v>39</v>
      </c>
      <c r="C44" s="5">
        <f t="shared" si="14"/>
        <v>1521</v>
      </c>
      <c r="D44" t="str">
        <f>IF(invoerblad!B49="","",invoerblad!B49)</f>
        <v/>
      </c>
      <c r="E44" s="2" t="str">
        <f t="shared" si="12"/>
        <v>LEEG</v>
      </c>
      <c r="F44">
        <f t="shared" si="16"/>
        <v>1</v>
      </c>
      <c r="G44">
        <f t="shared" si="17"/>
        <v>43</v>
      </c>
      <c r="H44">
        <f t="shared" si="13"/>
        <v>0</v>
      </c>
      <c r="I44">
        <f t="shared" si="18"/>
        <v>0</v>
      </c>
      <c r="J44">
        <f t="shared" si="15"/>
        <v>0</v>
      </c>
      <c r="K44">
        <f t="shared" si="6"/>
        <v>0</v>
      </c>
      <c r="N44" t="e">
        <f t="shared" si="3"/>
        <v>#NUM!</v>
      </c>
      <c r="O44" t="e">
        <f t="shared" ca="1" si="19"/>
        <v>#NUM!</v>
      </c>
      <c r="P44" t="e">
        <f t="shared" ca="1" si="7"/>
        <v>#DIV/0!</v>
      </c>
      <c r="Q44" t="e">
        <f t="shared" ca="1" si="8"/>
        <v>#DIV/0!</v>
      </c>
      <c r="R44" t="e">
        <f t="shared" ca="1" si="9"/>
        <v>#DIV/0!</v>
      </c>
      <c r="S44" t="e">
        <f t="shared" ca="1" si="10"/>
        <v>#DIV/0!</v>
      </c>
      <c r="T44">
        <f t="shared" ca="1" si="11"/>
        <v>0</v>
      </c>
    </row>
    <row r="45" spans="1:20" x14ac:dyDescent="0.25">
      <c r="A45" s="1">
        <f>+invoerblad!A50</f>
        <v>43539</v>
      </c>
      <c r="B45" s="5">
        <v>40</v>
      </c>
      <c r="C45" s="5">
        <f t="shared" si="14"/>
        <v>1600</v>
      </c>
      <c r="D45" t="str">
        <f>IF(invoerblad!B50="","",invoerblad!B50)</f>
        <v/>
      </c>
      <c r="E45" s="2" t="str">
        <f t="shared" si="12"/>
        <v>LEEG</v>
      </c>
      <c r="F45">
        <f t="shared" si="16"/>
        <v>1</v>
      </c>
      <c r="G45">
        <f t="shared" si="17"/>
        <v>44</v>
      </c>
      <c r="H45">
        <f t="shared" si="13"/>
        <v>0</v>
      </c>
      <c r="I45">
        <f t="shared" si="18"/>
        <v>0</v>
      </c>
      <c r="J45">
        <f t="shared" si="15"/>
        <v>0</v>
      </c>
      <c r="K45">
        <f t="shared" si="6"/>
        <v>0</v>
      </c>
      <c r="N45" t="e">
        <f t="shared" si="3"/>
        <v>#NUM!</v>
      </c>
      <c r="O45" t="e">
        <f t="shared" ca="1" si="19"/>
        <v>#NUM!</v>
      </c>
      <c r="P45" t="e">
        <f t="shared" ca="1" si="7"/>
        <v>#DIV/0!</v>
      </c>
      <c r="Q45" t="e">
        <f t="shared" ca="1" si="8"/>
        <v>#DIV/0!</v>
      </c>
      <c r="R45" t="e">
        <f t="shared" ca="1" si="9"/>
        <v>#DIV/0!</v>
      </c>
      <c r="S45" t="e">
        <f t="shared" ca="1" si="10"/>
        <v>#DIV/0!</v>
      </c>
      <c r="T45">
        <f t="shared" ca="1" si="11"/>
        <v>0</v>
      </c>
    </row>
    <row r="46" spans="1:20" x14ac:dyDescent="0.25">
      <c r="A46" s="1">
        <f>+invoerblad!A51</f>
        <v>43540</v>
      </c>
      <c r="B46" s="5">
        <v>41</v>
      </c>
      <c r="C46" s="5">
        <f t="shared" si="14"/>
        <v>1681</v>
      </c>
      <c r="D46" t="str">
        <f>IF(invoerblad!B51="","",invoerblad!B51)</f>
        <v/>
      </c>
      <c r="E46" s="2" t="str">
        <f t="shared" si="12"/>
        <v>LEEG</v>
      </c>
      <c r="F46">
        <f t="shared" si="16"/>
        <v>1</v>
      </c>
      <c r="G46">
        <f t="shared" si="17"/>
        <v>45</v>
      </c>
      <c r="H46">
        <f t="shared" si="13"/>
        <v>0</v>
      </c>
      <c r="I46">
        <f t="shared" si="18"/>
        <v>0</v>
      </c>
      <c r="J46">
        <f t="shared" si="15"/>
        <v>0</v>
      </c>
      <c r="K46">
        <f t="shared" si="6"/>
        <v>0</v>
      </c>
      <c r="N46" t="e">
        <f t="shared" si="3"/>
        <v>#NUM!</v>
      </c>
      <c r="O46" t="e">
        <f t="shared" ca="1" si="19"/>
        <v>#NUM!</v>
      </c>
      <c r="P46" t="e">
        <f t="shared" ca="1" si="7"/>
        <v>#DIV/0!</v>
      </c>
      <c r="Q46" t="e">
        <f t="shared" ca="1" si="8"/>
        <v>#DIV/0!</v>
      </c>
      <c r="R46" t="e">
        <f t="shared" ca="1" si="9"/>
        <v>#DIV/0!</v>
      </c>
      <c r="S46" t="e">
        <f t="shared" ca="1" si="10"/>
        <v>#DIV/0!</v>
      </c>
      <c r="T46">
        <f t="shared" ca="1" si="11"/>
        <v>0</v>
      </c>
    </row>
    <row r="47" spans="1:20" x14ac:dyDescent="0.25">
      <c r="A47" s="1">
        <f>+invoerblad!A52</f>
        <v>43541</v>
      </c>
      <c r="B47" s="5">
        <v>42</v>
      </c>
      <c r="C47" s="5">
        <f t="shared" si="14"/>
        <v>1764</v>
      </c>
      <c r="D47" t="str">
        <f>IF(invoerblad!B52="","",invoerblad!B52)</f>
        <v/>
      </c>
      <c r="E47" s="2" t="str">
        <f t="shared" si="12"/>
        <v>LEEG</v>
      </c>
      <c r="F47">
        <f t="shared" si="16"/>
        <v>1</v>
      </c>
      <c r="G47">
        <f t="shared" si="17"/>
        <v>46</v>
      </c>
      <c r="H47">
        <f t="shared" si="13"/>
        <v>0</v>
      </c>
      <c r="I47">
        <f t="shared" si="18"/>
        <v>0</v>
      </c>
      <c r="J47">
        <f t="shared" si="15"/>
        <v>0</v>
      </c>
      <c r="K47">
        <f t="shared" si="6"/>
        <v>0</v>
      </c>
      <c r="N47" t="e">
        <f t="shared" si="3"/>
        <v>#NUM!</v>
      </c>
      <c r="O47" t="e">
        <f t="shared" ca="1" si="19"/>
        <v>#NUM!</v>
      </c>
      <c r="P47" t="e">
        <f t="shared" ca="1" si="7"/>
        <v>#DIV/0!</v>
      </c>
      <c r="Q47" t="e">
        <f t="shared" ca="1" si="8"/>
        <v>#DIV/0!</v>
      </c>
      <c r="R47" t="e">
        <f t="shared" ca="1" si="9"/>
        <v>#DIV/0!</v>
      </c>
      <c r="S47" t="e">
        <f t="shared" ca="1" si="10"/>
        <v>#DIV/0!</v>
      </c>
      <c r="T47">
        <f t="shared" ca="1" si="11"/>
        <v>0</v>
      </c>
    </row>
    <row r="48" spans="1:20" x14ac:dyDescent="0.25">
      <c r="A48" s="1">
        <f>+invoerblad!A53</f>
        <v>43542</v>
      </c>
      <c r="B48" s="5">
        <v>43</v>
      </c>
      <c r="C48" s="5">
        <f t="shared" si="14"/>
        <v>1849</v>
      </c>
      <c r="D48" t="str">
        <f>IF(invoerblad!B53="","",invoerblad!B53)</f>
        <v/>
      </c>
      <c r="E48" s="2" t="str">
        <f t="shared" si="12"/>
        <v>LEEG</v>
      </c>
      <c r="F48">
        <f t="shared" si="16"/>
        <v>1</v>
      </c>
      <c r="G48">
        <f t="shared" si="17"/>
        <v>47</v>
      </c>
      <c r="H48">
        <f t="shared" si="13"/>
        <v>0</v>
      </c>
      <c r="I48">
        <f t="shared" si="18"/>
        <v>0</v>
      </c>
      <c r="J48">
        <f t="shared" si="15"/>
        <v>0</v>
      </c>
      <c r="K48">
        <f t="shared" si="6"/>
        <v>0</v>
      </c>
      <c r="N48" t="e">
        <f t="shared" si="3"/>
        <v>#NUM!</v>
      </c>
      <c r="O48" t="e">
        <f t="shared" ca="1" si="19"/>
        <v>#NUM!</v>
      </c>
      <c r="P48" t="e">
        <f t="shared" ca="1" si="7"/>
        <v>#DIV/0!</v>
      </c>
      <c r="Q48" t="e">
        <f t="shared" ca="1" si="8"/>
        <v>#DIV/0!</v>
      </c>
      <c r="R48" t="e">
        <f t="shared" ca="1" si="9"/>
        <v>#DIV/0!</v>
      </c>
      <c r="S48" t="e">
        <f t="shared" ca="1" si="10"/>
        <v>#DIV/0!</v>
      </c>
      <c r="T48">
        <f t="shared" ca="1" si="11"/>
        <v>0</v>
      </c>
    </row>
    <row r="49" spans="1:20" x14ac:dyDescent="0.25">
      <c r="A49" s="1">
        <f>+invoerblad!A54</f>
        <v>43543</v>
      </c>
      <c r="B49" s="5">
        <v>44</v>
      </c>
      <c r="C49" s="5">
        <f t="shared" si="14"/>
        <v>1936</v>
      </c>
      <c r="D49" t="str">
        <f>IF(invoerblad!B54="","",invoerblad!B54)</f>
        <v/>
      </c>
      <c r="E49" s="2" t="str">
        <f t="shared" si="12"/>
        <v>LEEG</v>
      </c>
      <c r="F49">
        <f t="shared" si="16"/>
        <v>1</v>
      </c>
      <c r="G49">
        <f t="shared" si="17"/>
        <v>48</v>
      </c>
      <c r="H49">
        <f t="shared" si="13"/>
        <v>0</v>
      </c>
      <c r="I49">
        <f t="shared" si="18"/>
        <v>0</v>
      </c>
      <c r="J49">
        <f t="shared" si="15"/>
        <v>0</v>
      </c>
      <c r="K49">
        <f t="shared" si="6"/>
        <v>0</v>
      </c>
      <c r="N49" t="e">
        <f t="shared" si="3"/>
        <v>#NUM!</v>
      </c>
      <c r="O49" t="e">
        <f t="shared" ca="1" si="19"/>
        <v>#NUM!</v>
      </c>
      <c r="P49" t="e">
        <f t="shared" ca="1" si="7"/>
        <v>#DIV/0!</v>
      </c>
      <c r="Q49" t="e">
        <f t="shared" ca="1" si="8"/>
        <v>#DIV/0!</v>
      </c>
      <c r="R49" t="e">
        <f t="shared" ca="1" si="9"/>
        <v>#DIV/0!</v>
      </c>
      <c r="S49" t="e">
        <f t="shared" ca="1" si="10"/>
        <v>#DIV/0!</v>
      </c>
      <c r="T49">
        <f t="shared" ca="1" si="11"/>
        <v>0</v>
      </c>
    </row>
    <row r="50" spans="1:20" x14ac:dyDescent="0.25">
      <c r="A50" s="1">
        <f>+invoerblad!A55</f>
        <v>43544</v>
      </c>
      <c r="B50" s="5">
        <v>45</v>
      </c>
      <c r="C50" s="5">
        <f t="shared" si="14"/>
        <v>2025</v>
      </c>
      <c r="D50" t="str">
        <f>IF(invoerblad!B55="","",invoerblad!B55)</f>
        <v/>
      </c>
      <c r="E50" s="2" t="str">
        <f t="shared" si="12"/>
        <v>LEEG</v>
      </c>
      <c r="F50">
        <f t="shared" si="16"/>
        <v>1</v>
      </c>
      <c r="G50">
        <f t="shared" si="17"/>
        <v>49</v>
      </c>
      <c r="H50">
        <f t="shared" si="13"/>
        <v>0</v>
      </c>
      <c r="I50">
        <f t="shared" si="18"/>
        <v>0</v>
      </c>
      <c r="J50">
        <f t="shared" si="15"/>
        <v>0</v>
      </c>
      <c r="K50">
        <f t="shared" si="6"/>
        <v>0</v>
      </c>
      <c r="N50" t="e">
        <f t="shared" si="3"/>
        <v>#NUM!</v>
      </c>
      <c r="O50" t="e">
        <f t="shared" ca="1" si="19"/>
        <v>#NUM!</v>
      </c>
      <c r="P50" t="e">
        <f t="shared" ca="1" si="7"/>
        <v>#DIV/0!</v>
      </c>
      <c r="Q50" t="e">
        <f t="shared" ca="1" si="8"/>
        <v>#DIV/0!</v>
      </c>
      <c r="R50" t="e">
        <f t="shared" ca="1" si="9"/>
        <v>#DIV/0!</v>
      </c>
      <c r="S50" t="e">
        <f t="shared" ca="1" si="10"/>
        <v>#DIV/0!</v>
      </c>
      <c r="T50">
        <f t="shared" ca="1" si="11"/>
        <v>0</v>
      </c>
    </row>
    <row r="51" spans="1:20" x14ac:dyDescent="0.25">
      <c r="A51" s="1">
        <f>+invoerblad!A56</f>
        <v>43545</v>
      </c>
      <c r="B51" s="5">
        <v>46</v>
      </c>
      <c r="C51" s="5">
        <f t="shared" si="14"/>
        <v>2116</v>
      </c>
      <c r="D51" t="str">
        <f>IF(invoerblad!B56="","",invoerblad!B56)</f>
        <v/>
      </c>
      <c r="E51" s="2" t="str">
        <f t="shared" si="12"/>
        <v>LEEG</v>
      </c>
      <c r="F51">
        <f t="shared" si="16"/>
        <v>1</v>
      </c>
      <c r="G51">
        <f t="shared" si="17"/>
        <v>50</v>
      </c>
      <c r="H51">
        <f t="shared" si="13"/>
        <v>0</v>
      </c>
      <c r="I51">
        <f t="shared" si="18"/>
        <v>0</v>
      </c>
      <c r="J51">
        <f t="shared" si="15"/>
        <v>0</v>
      </c>
      <c r="K51">
        <f t="shared" si="6"/>
        <v>0</v>
      </c>
      <c r="N51" t="e">
        <f t="shared" si="3"/>
        <v>#NUM!</v>
      </c>
      <c r="O51" t="e">
        <f t="shared" ca="1" si="19"/>
        <v>#NUM!</v>
      </c>
      <c r="P51" t="e">
        <f t="shared" ca="1" si="7"/>
        <v>#DIV/0!</v>
      </c>
      <c r="Q51" t="e">
        <f t="shared" ca="1" si="8"/>
        <v>#DIV/0!</v>
      </c>
      <c r="R51" t="e">
        <f t="shared" ca="1" si="9"/>
        <v>#DIV/0!</v>
      </c>
      <c r="S51" t="e">
        <f t="shared" ca="1" si="10"/>
        <v>#DIV/0!</v>
      </c>
      <c r="T51">
        <f t="shared" ca="1" si="11"/>
        <v>0</v>
      </c>
    </row>
    <row r="52" spans="1:20" x14ac:dyDescent="0.25">
      <c r="A52" s="1">
        <f>+invoerblad!A57</f>
        <v>43546</v>
      </c>
      <c r="B52" s="5">
        <v>47</v>
      </c>
      <c r="C52" s="5">
        <f t="shared" si="14"/>
        <v>2209</v>
      </c>
      <c r="D52" t="str">
        <f>IF(invoerblad!B57="","",invoerblad!B57)</f>
        <v/>
      </c>
      <c r="E52" s="2" t="str">
        <f t="shared" si="12"/>
        <v>LEEG</v>
      </c>
      <c r="F52">
        <f t="shared" si="16"/>
        <v>1</v>
      </c>
      <c r="G52">
        <f t="shared" ref="G52:G115" si="20">IF(F52=0,F52+1,G51+F52)</f>
        <v>51</v>
      </c>
      <c r="H52">
        <f t="shared" si="13"/>
        <v>0</v>
      </c>
      <c r="I52">
        <f t="shared" ref="I52:I115" si="21">IF(F52=0,H52,I53)</f>
        <v>0</v>
      </c>
      <c r="J52">
        <f t="shared" si="15"/>
        <v>0</v>
      </c>
      <c r="K52">
        <f t="shared" si="6"/>
        <v>0</v>
      </c>
      <c r="N52" t="e">
        <f t="shared" si="3"/>
        <v>#NUM!</v>
      </c>
      <c r="O52" t="e">
        <f t="shared" ca="1" si="19"/>
        <v>#NUM!</v>
      </c>
      <c r="P52" t="e">
        <f t="shared" ca="1" si="7"/>
        <v>#DIV/0!</v>
      </c>
      <c r="Q52" t="e">
        <f t="shared" ca="1" si="8"/>
        <v>#DIV/0!</v>
      </c>
      <c r="R52" t="e">
        <f t="shared" ca="1" si="9"/>
        <v>#DIV/0!</v>
      </c>
      <c r="S52" t="e">
        <f t="shared" ca="1" si="10"/>
        <v>#DIV/0!</v>
      </c>
      <c r="T52">
        <f t="shared" ca="1" si="11"/>
        <v>0</v>
      </c>
    </row>
    <row r="53" spans="1:20" x14ac:dyDescent="0.25">
      <c r="A53" s="1">
        <f>+invoerblad!A58</f>
        <v>43547</v>
      </c>
      <c r="B53" s="5">
        <v>48</v>
      </c>
      <c r="C53" s="5">
        <f t="shared" si="14"/>
        <v>2304</v>
      </c>
      <c r="D53" t="str">
        <f>IF(invoerblad!B58="","",invoerblad!B58)</f>
        <v/>
      </c>
      <c r="E53" s="2" t="str">
        <f t="shared" si="12"/>
        <v>LEEG</v>
      </c>
      <c r="F53">
        <f t="shared" si="16"/>
        <v>1</v>
      </c>
      <c r="G53">
        <f t="shared" si="20"/>
        <v>52</v>
      </c>
      <c r="H53">
        <f t="shared" si="13"/>
        <v>0</v>
      </c>
      <c r="I53">
        <f t="shared" si="21"/>
        <v>0</v>
      </c>
      <c r="J53">
        <f t="shared" si="15"/>
        <v>0</v>
      </c>
      <c r="K53">
        <f t="shared" si="6"/>
        <v>0</v>
      </c>
      <c r="N53" t="e">
        <f t="shared" si="3"/>
        <v>#NUM!</v>
      </c>
      <c r="O53" t="e">
        <f t="shared" ca="1" si="19"/>
        <v>#NUM!</v>
      </c>
      <c r="P53" t="e">
        <f t="shared" ca="1" si="7"/>
        <v>#DIV/0!</v>
      </c>
      <c r="Q53" t="e">
        <f t="shared" ca="1" si="8"/>
        <v>#DIV/0!</v>
      </c>
      <c r="R53" t="e">
        <f t="shared" ca="1" si="9"/>
        <v>#DIV/0!</v>
      </c>
      <c r="S53" t="e">
        <f t="shared" ca="1" si="10"/>
        <v>#DIV/0!</v>
      </c>
      <c r="T53">
        <f t="shared" ca="1" si="11"/>
        <v>0</v>
      </c>
    </row>
    <row r="54" spans="1:20" x14ac:dyDescent="0.25">
      <c r="A54" s="1">
        <f>+invoerblad!A59</f>
        <v>43548</v>
      </c>
      <c r="B54" s="5">
        <v>49</v>
      </c>
      <c r="C54" s="5">
        <f t="shared" si="14"/>
        <v>2401</v>
      </c>
      <c r="D54" t="str">
        <f>IF(invoerblad!B59="","",invoerblad!B59)</f>
        <v/>
      </c>
      <c r="E54" s="2" t="str">
        <f t="shared" si="12"/>
        <v>LEEG</v>
      </c>
      <c r="F54">
        <f t="shared" si="16"/>
        <v>1</v>
      </c>
      <c r="G54">
        <f t="shared" si="20"/>
        <v>53</v>
      </c>
      <c r="H54">
        <f t="shared" si="13"/>
        <v>0</v>
      </c>
      <c r="I54">
        <f t="shared" si="21"/>
        <v>0</v>
      </c>
      <c r="J54">
        <f t="shared" si="15"/>
        <v>0</v>
      </c>
      <c r="K54">
        <f t="shared" si="6"/>
        <v>0</v>
      </c>
      <c r="N54" t="e">
        <f t="shared" si="3"/>
        <v>#NUM!</v>
      </c>
      <c r="O54" t="e">
        <f t="shared" ca="1" si="19"/>
        <v>#NUM!</v>
      </c>
      <c r="P54" t="e">
        <f t="shared" ca="1" si="7"/>
        <v>#DIV/0!</v>
      </c>
      <c r="Q54" t="e">
        <f t="shared" ca="1" si="8"/>
        <v>#DIV/0!</v>
      </c>
      <c r="R54" t="e">
        <f t="shared" ca="1" si="9"/>
        <v>#DIV/0!</v>
      </c>
      <c r="S54" t="e">
        <f t="shared" ca="1" si="10"/>
        <v>#DIV/0!</v>
      </c>
      <c r="T54">
        <f t="shared" ca="1" si="11"/>
        <v>0</v>
      </c>
    </row>
    <row r="55" spans="1:20" x14ac:dyDescent="0.25">
      <c r="A55" s="1">
        <f>+invoerblad!A60</f>
        <v>43549</v>
      </c>
      <c r="B55" s="5">
        <v>50</v>
      </c>
      <c r="C55" s="5">
        <f t="shared" si="14"/>
        <v>2500</v>
      </c>
      <c r="D55" t="str">
        <f>IF(invoerblad!B60="","",invoerblad!B60)</f>
        <v/>
      </c>
      <c r="E55" s="2" t="str">
        <f t="shared" si="12"/>
        <v>LEEG</v>
      </c>
      <c r="F55">
        <f t="shared" si="16"/>
        <v>1</v>
      </c>
      <c r="G55">
        <f t="shared" si="20"/>
        <v>54</v>
      </c>
      <c r="H55">
        <f t="shared" si="13"/>
        <v>0</v>
      </c>
      <c r="I55">
        <f t="shared" si="21"/>
        <v>0</v>
      </c>
      <c r="J55">
        <f t="shared" si="15"/>
        <v>0</v>
      </c>
      <c r="K55">
        <f t="shared" si="6"/>
        <v>0</v>
      </c>
      <c r="N55" t="e">
        <f t="shared" si="3"/>
        <v>#NUM!</v>
      </c>
      <c r="O55" t="e">
        <f t="shared" ca="1" si="19"/>
        <v>#NUM!</v>
      </c>
      <c r="P55" t="e">
        <f t="shared" ca="1" si="7"/>
        <v>#DIV/0!</v>
      </c>
      <c r="Q55" t="e">
        <f t="shared" ca="1" si="8"/>
        <v>#DIV/0!</v>
      </c>
      <c r="R55" t="e">
        <f t="shared" ca="1" si="9"/>
        <v>#DIV/0!</v>
      </c>
      <c r="S55" t="e">
        <f t="shared" ca="1" si="10"/>
        <v>#DIV/0!</v>
      </c>
      <c r="T55">
        <f t="shared" ca="1" si="11"/>
        <v>0</v>
      </c>
    </row>
    <row r="56" spans="1:20" x14ac:dyDescent="0.25">
      <c r="A56" s="1">
        <f>+invoerblad!A61</f>
        <v>43550</v>
      </c>
      <c r="B56" s="5">
        <v>51</v>
      </c>
      <c r="C56" s="5">
        <f t="shared" si="14"/>
        <v>2601</v>
      </c>
      <c r="D56" t="str">
        <f>IF(invoerblad!B61="","",invoerblad!B61)</f>
        <v/>
      </c>
      <c r="E56" s="2" t="str">
        <f t="shared" si="12"/>
        <v>LEEG</v>
      </c>
      <c r="F56">
        <f t="shared" si="16"/>
        <v>1</v>
      </c>
      <c r="G56">
        <f t="shared" si="20"/>
        <v>55</v>
      </c>
      <c r="H56">
        <f t="shared" si="13"/>
        <v>0</v>
      </c>
      <c r="I56">
        <f t="shared" si="21"/>
        <v>0</v>
      </c>
      <c r="J56">
        <f t="shared" si="15"/>
        <v>0</v>
      </c>
      <c r="K56">
        <f t="shared" si="6"/>
        <v>0</v>
      </c>
      <c r="N56" t="e">
        <f t="shared" si="3"/>
        <v>#NUM!</v>
      </c>
      <c r="O56" t="e">
        <f t="shared" ca="1" si="19"/>
        <v>#NUM!</v>
      </c>
      <c r="P56" t="e">
        <f t="shared" ca="1" si="7"/>
        <v>#DIV/0!</v>
      </c>
      <c r="Q56" t="e">
        <f t="shared" ca="1" si="8"/>
        <v>#DIV/0!</v>
      </c>
      <c r="R56" t="e">
        <f t="shared" ca="1" si="9"/>
        <v>#DIV/0!</v>
      </c>
      <c r="S56" t="e">
        <f t="shared" ca="1" si="10"/>
        <v>#DIV/0!</v>
      </c>
      <c r="T56">
        <f t="shared" ca="1" si="11"/>
        <v>0</v>
      </c>
    </row>
    <row r="57" spans="1:20" x14ac:dyDescent="0.25">
      <c r="A57" s="1">
        <f>+invoerblad!A62</f>
        <v>43551</v>
      </c>
      <c r="B57" s="5">
        <v>52</v>
      </c>
      <c r="C57" s="5">
        <f t="shared" si="14"/>
        <v>2704</v>
      </c>
      <c r="D57" t="str">
        <f>IF(invoerblad!B62="","",invoerblad!B62)</f>
        <v/>
      </c>
      <c r="E57" s="2" t="str">
        <f t="shared" si="12"/>
        <v>LEEG</v>
      </c>
      <c r="F57">
        <f t="shared" si="16"/>
        <v>1</v>
      </c>
      <c r="G57">
        <f t="shared" si="20"/>
        <v>56</v>
      </c>
      <c r="H57">
        <f t="shared" si="13"/>
        <v>0</v>
      </c>
      <c r="I57">
        <f t="shared" si="21"/>
        <v>0</v>
      </c>
      <c r="J57">
        <f t="shared" si="15"/>
        <v>0</v>
      </c>
      <c r="K57">
        <f t="shared" si="6"/>
        <v>0</v>
      </c>
      <c r="N57" t="e">
        <f t="shared" si="3"/>
        <v>#NUM!</v>
      </c>
      <c r="O57" t="e">
        <f t="shared" ca="1" si="19"/>
        <v>#NUM!</v>
      </c>
      <c r="P57" t="e">
        <f t="shared" ca="1" si="7"/>
        <v>#DIV/0!</v>
      </c>
      <c r="Q57" t="e">
        <f t="shared" ca="1" si="8"/>
        <v>#DIV/0!</v>
      </c>
      <c r="R57" t="e">
        <f t="shared" ca="1" si="9"/>
        <v>#DIV/0!</v>
      </c>
      <c r="S57" t="e">
        <f t="shared" ca="1" si="10"/>
        <v>#DIV/0!</v>
      </c>
      <c r="T57">
        <f t="shared" ca="1" si="11"/>
        <v>0</v>
      </c>
    </row>
    <row r="58" spans="1:20" x14ac:dyDescent="0.25">
      <c r="A58" s="1">
        <f>+invoerblad!A63</f>
        <v>43552</v>
      </c>
      <c r="B58" s="5">
        <v>53</v>
      </c>
      <c r="C58" s="5">
        <f t="shared" si="14"/>
        <v>2809</v>
      </c>
      <c r="D58" t="str">
        <f>IF(invoerblad!B63="","",invoerblad!B63)</f>
        <v/>
      </c>
      <c r="E58" s="2" t="str">
        <f t="shared" si="12"/>
        <v>LEEG</v>
      </c>
      <c r="F58">
        <f t="shared" si="16"/>
        <v>1</v>
      </c>
      <c r="G58">
        <f t="shared" si="20"/>
        <v>57</v>
      </c>
      <c r="H58">
        <f t="shared" si="13"/>
        <v>0</v>
      </c>
      <c r="I58">
        <f t="shared" si="21"/>
        <v>0</v>
      </c>
      <c r="J58">
        <f t="shared" si="15"/>
        <v>0</v>
      </c>
      <c r="K58">
        <f t="shared" si="6"/>
        <v>0</v>
      </c>
      <c r="N58" t="e">
        <f t="shared" si="3"/>
        <v>#NUM!</v>
      </c>
      <c r="O58" t="e">
        <f t="shared" ca="1" si="19"/>
        <v>#NUM!</v>
      </c>
      <c r="P58" t="e">
        <f t="shared" ca="1" si="7"/>
        <v>#DIV/0!</v>
      </c>
      <c r="Q58" t="e">
        <f t="shared" ca="1" si="8"/>
        <v>#DIV/0!</v>
      </c>
      <c r="R58" t="e">
        <f t="shared" ca="1" si="9"/>
        <v>#DIV/0!</v>
      </c>
      <c r="S58" t="e">
        <f t="shared" ca="1" si="10"/>
        <v>#DIV/0!</v>
      </c>
      <c r="T58">
        <f t="shared" ca="1" si="11"/>
        <v>0</v>
      </c>
    </row>
    <row r="59" spans="1:20" x14ac:dyDescent="0.25">
      <c r="A59" s="1">
        <f>+invoerblad!A64</f>
        <v>43553</v>
      </c>
      <c r="B59" s="5">
        <v>54</v>
      </c>
      <c r="C59" s="5">
        <f t="shared" si="14"/>
        <v>2916</v>
      </c>
      <c r="D59" t="str">
        <f>IF(invoerblad!B64="","",invoerblad!B64)</f>
        <v/>
      </c>
      <c r="E59" s="2" t="str">
        <f t="shared" si="12"/>
        <v>LEEG</v>
      </c>
      <c r="F59">
        <f t="shared" si="16"/>
        <v>1</v>
      </c>
      <c r="G59">
        <f t="shared" si="20"/>
        <v>58</v>
      </c>
      <c r="H59">
        <f t="shared" si="13"/>
        <v>0</v>
      </c>
      <c r="I59">
        <f t="shared" si="21"/>
        <v>0</v>
      </c>
      <c r="J59">
        <f t="shared" si="15"/>
        <v>0</v>
      </c>
      <c r="K59">
        <f t="shared" si="6"/>
        <v>0</v>
      </c>
      <c r="N59" t="e">
        <f t="shared" si="3"/>
        <v>#NUM!</v>
      </c>
      <c r="O59" t="e">
        <f t="shared" ca="1" si="19"/>
        <v>#NUM!</v>
      </c>
      <c r="P59" t="e">
        <f t="shared" ca="1" si="7"/>
        <v>#DIV/0!</v>
      </c>
      <c r="Q59" t="e">
        <f t="shared" ca="1" si="8"/>
        <v>#DIV/0!</v>
      </c>
      <c r="R59" t="e">
        <f t="shared" ca="1" si="9"/>
        <v>#DIV/0!</v>
      </c>
      <c r="S59" t="e">
        <f t="shared" ca="1" si="10"/>
        <v>#DIV/0!</v>
      </c>
      <c r="T59">
        <f t="shared" ca="1" si="11"/>
        <v>0</v>
      </c>
    </row>
    <row r="60" spans="1:20" x14ac:dyDescent="0.25">
      <c r="A60" s="1">
        <f>+invoerblad!A65</f>
        <v>43554</v>
      </c>
      <c r="B60" s="5">
        <v>55</v>
      </c>
      <c r="C60" s="5">
        <f t="shared" si="14"/>
        <v>3025</v>
      </c>
      <c r="D60" t="str">
        <f>IF(invoerblad!B65="","",invoerblad!B65)</f>
        <v/>
      </c>
      <c r="E60" s="2" t="str">
        <f t="shared" si="12"/>
        <v>LEEG</v>
      </c>
      <c r="F60">
        <f t="shared" si="16"/>
        <v>1</v>
      </c>
      <c r="G60">
        <f t="shared" si="20"/>
        <v>59</v>
      </c>
      <c r="H60">
        <f t="shared" si="13"/>
        <v>0</v>
      </c>
      <c r="I60">
        <f t="shared" si="21"/>
        <v>0</v>
      </c>
      <c r="J60">
        <f t="shared" si="15"/>
        <v>0</v>
      </c>
      <c r="K60">
        <f t="shared" si="6"/>
        <v>0</v>
      </c>
      <c r="N60" t="e">
        <f t="shared" si="3"/>
        <v>#NUM!</v>
      </c>
      <c r="O60" t="e">
        <f t="shared" ca="1" si="19"/>
        <v>#NUM!</v>
      </c>
      <c r="P60" t="e">
        <f t="shared" ca="1" si="7"/>
        <v>#DIV/0!</v>
      </c>
      <c r="Q60" t="e">
        <f t="shared" ca="1" si="8"/>
        <v>#DIV/0!</v>
      </c>
      <c r="R60" t="e">
        <f t="shared" ca="1" si="9"/>
        <v>#DIV/0!</v>
      </c>
      <c r="S60" t="e">
        <f t="shared" ca="1" si="10"/>
        <v>#DIV/0!</v>
      </c>
      <c r="T60">
        <f t="shared" ca="1" si="11"/>
        <v>0</v>
      </c>
    </row>
    <row r="61" spans="1:20" x14ac:dyDescent="0.25">
      <c r="A61" s="1">
        <f>+invoerblad!A66</f>
        <v>43555</v>
      </c>
      <c r="B61" s="5">
        <v>56</v>
      </c>
      <c r="C61" s="5">
        <f t="shared" si="14"/>
        <v>3136</v>
      </c>
      <c r="D61" t="str">
        <f>IF(invoerblad!B66="","",invoerblad!B66)</f>
        <v/>
      </c>
      <c r="E61" s="2" t="str">
        <f t="shared" si="12"/>
        <v>LEEG</v>
      </c>
      <c r="F61">
        <f t="shared" si="16"/>
        <v>1</v>
      </c>
      <c r="G61">
        <f t="shared" si="20"/>
        <v>60</v>
      </c>
      <c r="H61">
        <f t="shared" si="13"/>
        <v>0</v>
      </c>
      <c r="I61">
        <f t="shared" si="21"/>
        <v>0</v>
      </c>
      <c r="J61">
        <f t="shared" si="15"/>
        <v>0</v>
      </c>
      <c r="K61">
        <f t="shared" si="6"/>
        <v>0</v>
      </c>
      <c r="N61" t="e">
        <f t="shared" si="3"/>
        <v>#NUM!</v>
      </c>
      <c r="O61" t="e">
        <f t="shared" ca="1" si="19"/>
        <v>#NUM!</v>
      </c>
      <c r="P61" t="e">
        <f t="shared" ca="1" si="7"/>
        <v>#DIV/0!</v>
      </c>
      <c r="Q61" t="e">
        <f t="shared" ca="1" si="8"/>
        <v>#DIV/0!</v>
      </c>
      <c r="R61" t="e">
        <f t="shared" ca="1" si="9"/>
        <v>#DIV/0!</v>
      </c>
      <c r="S61" t="e">
        <f t="shared" ca="1" si="10"/>
        <v>#DIV/0!</v>
      </c>
      <c r="T61">
        <f t="shared" ca="1" si="11"/>
        <v>0</v>
      </c>
    </row>
    <row r="62" spans="1:20" x14ac:dyDescent="0.25">
      <c r="A62" s="1">
        <f>+invoerblad!A67</f>
        <v>43556</v>
      </c>
      <c r="B62" s="5">
        <v>57</v>
      </c>
      <c r="C62" s="5">
        <f t="shared" si="14"/>
        <v>3249</v>
      </c>
      <c r="D62" t="str">
        <f>IF(invoerblad!B67="","",invoerblad!B67)</f>
        <v/>
      </c>
      <c r="E62" s="2" t="str">
        <f t="shared" si="12"/>
        <v>LEEG</v>
      </c>
      <c r="F62">
        <f t="shared" si="16"/>
        <v>1</v>
      </c>
      <c r="G62">
        <f t="shared" si="20"/>
        <v>61</v>
      </c>
      <c r="H62">
        <f t="shared" si="13"/>
        <v>0</v>
      </c>
      <c r="I62">
        <f t="shared" si="21"/>
        <v>0</v>
      </c>
      <c r="J62">
        <f t="shared" si="15"/>
        <v>0</v>
      </c>
      <c r="K62">
        <f t="shared" si="6"/>
        <v>0</v>
      </c>
      <c r="N62" t="e">
        <f t="shared" si="3"/>
        <v>#NUM!</v>
      </c>
      <c r="O62" t="e">
        <f t="shared" ca="1" si="19"/>
        <v>#NUM!</v>
      </c>
      <c r="P62" t="e">
        <f t="shared" ca="1" si="7"/>
        <v>#DIV/0!</v>
      </c>
      <c r="Q62" t="e">
        <f t="shared" ca="1" si="8"/>
        <v>#DIV/0!</v>
      </c>
      <c r="R62" t="e">
        <f t="shared" ca="1" si="9"/>
        <v>#DIV/0!</v>
      </c>
      <c r="S62" t="e">
        <f t="shared" ca="1" si="10"/>
        <v>#DIV/0!</v>
      </c>
      <c r="T62">
        <f t="shared" ca="1" si="11"/>
        <v>0</v>
      </c>
    </row>
    <row r="63" spans="1:20" x14ac:dyDescent="0.25">
      <c r="A63" s="1">
        <f>+invoerblad!A68</f>
        <v>43557</v>
      </c>
      <c r="B63" s="5">
        <v>58</v>
      </c>
      <c r="C63" s="5">
        <f t="shared" si="14"/>
        <v>3364</v>
      </c>
      <c r="D63" t="str">
        <f>IF(invoerblad!B68="","",invoerblad!B68)</f>
        <v/>
      </c>
      <c r="E63" s="2" t="str">
        <f t="shared" si="12"/>
        <v>LEEG</v>
      </c>
      <c r="F63">
        <f t="shared" si="16"/>
        <v>1</v>
      </c>
      <c r="G63">
        <f t="shared" si="20"/>
        <v>62</v>
      </c>
      <c r="H63">
        <f t="shared" si="13"/>
        <v>0</v>
      </c>
      <c r="I63">
        <f t="shared" si="21"/>
        <v>0</v>
      </c>
      <c r="J63">
        <f t="shared" si="15"/>
        <v>0</v>
      </c>
      <c r="K63">
        <f t="shared" si="6"/>
        <v>0</v>
      </c>
      <c r="N63" t="e">
        <f t="shared" si="3"/>
        <v>#NUM!</v>
      </c>
      <c r="O63" t="e">
        <f t="shared" ca="1" si="19"/>
        <v>#NUM!</v>
      </c>
      <c r="P63" t="e">
        <f t="shared" ca="1" si="7"/>
        <v>#DIV/0!</v>
      </c>
      <c r="Q63" t="e">
        <f t="shared" ca="1" si="8"/>
        <v>#DIV/0!</v>
      </c>
      <c r="R63" t="e">
        <f t="shared" ca="1" si="9"/>
        <v>#DIV/0!</v>
      </c>
      <c r="S63" t="e">
        <f t="shared" ca="1" si="10"/>
        <v>#DIV/0!</v>
      </c>
      <c r="T63">
        <f t="shared" ca="1" si="11"/>
        <v>0</v>
      </c>
    </row>
    <row r="64" spans="1:20" x14ac:dyDescent="0.25">
      <c r="A64" s="1">
        <f>+invoerblad!A69</f>
        <v>43558</v>
      </c>
      <c r="B64" s="5">
        <v>59</v>
      </c>
      <c r="C64" s="5">
        <f t="shared" si="14"/>
        <v>3481</v>
      </c>
      <c r="D64" t="str">
        <f>IF(invoerblad!B69="","",invoerblad!B69)</f>
        <v/>
      </c>
      <c r="E64" s="2" t="str">
        <f t="shared" si="12"/>
        <v>LEEG</v>
      </c>
      <c r="F64">
        <f t="shared" si="16"/>
        <v>1</v>
      </c>
      <c r="G64">
        <f t="shared" si="20"/>
        <v>63</v>
      </c>
      <c r="H64">
        <f t="shared" si="13"/>
        <v>0</v>
      </c>
      <c r="I64">
        <f t="shared" si="21"/>
        <v>0</v>
      </c>
      <c r="J64">
        <f t="shared" si="15"/>
        <v>0</v>
      </c>
      <c r="K64">
        <f t="shared" si="6"/>
        <v>0</v>
      </c>
      <c r="N64" t="e">
        <f t="shared" si="3"/>
        <v>#NUM!</v>
      </c>
      <c r="O64" t="e">
        <f t="shared" ca="1" si="19"/>
        <v>#NUM!</v>
      </c>
      <c r="P64" t="e">
        <f t="shared" ca="1" si="7"/>
        <v>#DIV/0!</v>
      </c>
      <c r="Q64" t="e">
        <f t="shared" ca="1" si="8"/>
        <v>#DIV/0!</v>
      </c>
      <c r="R64" t="e">
        <f t="shared" ca="1" si="9"/>
        <v>#DIV/0!</v>
      </c>
      <c r="S64" t="e">
        <f t="shared" ca="1" si="10"/>
        <v>#DIV/0!</v>
      </c>
      <c r="T64">
        <f t="shared" ca="1" si="11"/>
        <v>0</v>
      </c>
    </row>
    <row r="65" spans="1:20" x14ac:dyDescent="0.25">
      <c r="A65" s="1">
        <f>+invoerblad!A70</f>
        <v>43559</v>
      </c>
      <c r="B65" s="5">
        <v>60</v>
      </c>
      <c r="C65" s="5">
        <f t="shared" si="14"/>
        <v>3600</v>
      </c>
      <c r="D65" t="str">
        <f>IF(invoerblad!B70="","",invoerblad!B70)</f>
        <v/>
      </c>
      <c r="E65" s="2" t="str">
        <f t="shared" si="12"/>
        <v>LEEG</v>
      </c>
      <c r="F65">
        <f t="shared" si="16"/>
        <v>1</v>
      </c>
      <c r="G65">
        <f t="shared" si="20"/>
        <v>64</v>
      </c>
      <c r="H65">
        <f t="shared" si="13"/>
        <v>0</v>
      </c>
      <c r="I65">
        <f t="shared" si="21"/>
        <v>0</v>
      </c>
      <c r="J65">
        <f t="shared" si="15"/>
        <v>0</v>
      </c>
      <c r="K65">
        <f t="shared" si="6"/>
        <v>0</v>
      </c>
      <c r="N65" t="e">
        <f t="shared" si="3"/>
        <v>#NUM!</v>
      </c>
      <c r="O65" t="e">
        <f t="shared" ca="1" si="19"/>
        <v>#NUM!</v>
      </c>
      <c r="P65" t="e">
        <f t="shared" ca="1" si="7"/>
        <v>#DIV/0!</v>
      </c>
      <c r="Q65" t="e">
        <f t="shared" ca="1" si="8"/>
        <v>#DIV/0!</v>
      </c>
      <c r="R65" t="e">
        <f t="shared" ca="1" si="9"/>
        <v>#DIV/0!</v>
      </c>
      <c r="S65" t="e">
        <f t="shared" ca="1" si="10"/>
        <v>#DIV/0!</v>
      </c>
      <c r="T65">
        <f t="shared" ca="1" si="11"/>
        <v>0</v>
      </c>
    </row>
    <row r="66" spans="1:20" x14ac:dyDescent="0.25">
      <c r="A66" s="1">
        <f>+invoerblad!A71</f>
        <v>43560</v>
      </c>
      <c r="B66" s="5">
        <v>61</v>
      </c>
      <c r="C66" s="5">
        <f t="shared" si="14"/>
        <v>3721</v>
      </c>
      <c r="D66" t="str">
        <f>IF(invoerblad!B71="","",invoerblad!B71)</f>
        <v/>
      </c>
      <c r="E66" s="2" t="str">
        <f t="shared" si="12"/>
        <v>LEEG</v>
      </c>
      <c r="F66">
        <f t="shared" si="16"/>
        <v>1</v>
      </c>
      <c r="G66">
        <f t="shared" si="20"/>
        <v>65</v>
      </c>
      <c r="H66">
        <f t="shared" si="13"/>
        <v>0</v>
      </c>
      <c r="I66">
        <f t="shared" si="21"/>
        <v>0</v>
      </c>
      <c r="J66">
        <f t="shared" si="15"/>
        <v>0</v>
      </c>
      <c r="K66">
        <f t="shared" si="6"/>
        <v>0</v>
      </c>
      <c r="N66" t="e">
        <f t="shared" si="3"/>
        <v>#NUM!</v>
      </c>
      <c r="O66" t="e">
        <f t="shared" ca="1" si="19"/>
        <v>#NUM!</v>
      </c>
      <c r="P66" t="e">
        <f t="shared" ca="1" si="7"/>
        <v>#DIV/0!</v>
      </c>
      <c r="Q66" t="e">
        <f t="shared" ca="1" si="8"/>
        <v>#DIV/0!</v>
      </c>
      <c r="R66" t="e">
        <f t="shared" ca="1" si="9"/>
        <v>#DIV/0!</v>
      </c>
      <c r="S66" t="e">
        <f t="shared" ca="1" si="10"/>
        <v>#DIV/0!</v>
      </c>
      <c r="T66">
        <f t="shared" ca="1" si="11"/>
        <v>0</v>
      </c>
    </row>
    <row r="67" spans="1:20" x14ac:dyDescent="0.25">
      <c r="A67" s="1">
        <f>+invoerblad!A72</f>
        <v>43561</v>
      </c>
      <c r="B67" s="5">
        <v>62</v>
      </c>
      <c r="C67" s="5">
        <f t="shared" si="14"/>
        <v>3844</v>
      </c>
      <c r="D67" t="str">
        <f>IF(invoerblad!B72="","",invoerblad!B72)</f>
        <v/>
      </c>
      <c r="E67" s="2" t="str">
        <f t="shared" si="12"/>
        <v>LEEG</v>
      </c>
      <c r="F67">
        <f t="shared" si="16"/>
        <v>1</v>
      </c>
      <c r="G67">
        <f t="shared" si="20"/>
        <v>66</v>
      </c>
      <c r="H67">
        <f t="shared" si="13"/>
        <v>0</v>
      </c>
      <c r="I67">
        <f t="shared" si="21"/>
        <v>0</v>
      </c>
      <c r="J67">
        <f t="shared" si="15"/>
        <v>0</v>
      </c>
      <c r="K67">
        <f t="shared" si="6"/>
        <v>0</v>
      </c>
      <c r="N67" t="e">
        <f t="shared" si="3"/>
        <v>#NUM!</v>
      </c>
      <c r="O67" t="e">
        <f t="shared" ref="O67:O98" ca="1" si="22">EXP($AB$2*$B67+$AC$2)</f>
        <v>#NUM!</v>
      </c>
      <c r="P67" t="e">
        <f t="shared" ca="1" si="7"/>
        <v>#DIV/0!</v>
      </c>
      <c r="Q67" t="e">
        <f t="shared" ca="1" si="8"/>
        <v>#DIV/0!</v>
      </c>
      <c r="R67" t="e">
        <f t="shared" ca="1" si="9"/>
        <v>#DIV/0!</v>
      </c>
      <c r="S67" t="e">
        <f t="shared" ca="1" si="10"/>
        <v>#DIV/0!</v>
      </c>
      <c r="T67">
        <f t="shared" ca="1" si="11"/>
        <v>0</v>
      </c>
    </row>
    <row r="68" spans="1:20" x14ac:dyDescent="0.25">
      <c r="A68" s="1">
        <f>+invoerblad!A73</f>
        <v>43562</v>
      </c>
      <c r="B68" s="5">
        <v>63</v>
      </c>
      <c r="C68" s="5">
        <f t="shared" si="14"/>
        <v>3969</v>
      </c>
      <c r="D68" t="str">
        <f>IF(invoerblad!B73="","",invoerblad!B73)</f>
        <v/>
      </c>
      <c r="E68" s="2" t="str">
        <f t="shared" si="12"/>
        <v>LEEG</v>
      </c>
      <c r="F68">
        <f t="shared" si="16"/>
        <v>1</v>
      </c>
      <c r="G68">
        <f t="shared" si="20"/>
        <v>67</v>
      </c>
      <c r="H68">
        <f t="shared" si="13"/>
        <v>0</v>
      </c>
      <c r="I68">
        <f t="shared" si="21"/>
        <v>0</v>
      </c>
      <c r="J68">
        <f t="shared" si="15"/>
        <v>0</v>
      </c>
      <c r="K68">
        <f t="shared" ref="K68:K125" si="23">+K67+I68</f>
        <v>0</v>
      </c>
      <c r="N68" t="e">
        <f t="shared" ref="N68:N125" si="24">LN(K68)</f>
        <v>#NUM!</v>
      </c>
      <c r="O68" t="e">
        <f t="shared" ca="1" si="22"/>
        <v>#NUM!</v>
      </c>
      <c r="P68" t="e">
        <f t="shared" ref="P68:P125" ca="1" si="25">K68/$S$2</f>
        <v>#DIV/0!</v>
      </c>
      <c r="Q68" t="e">
        <f t="shared" ref="Q68:Q125" ca="1" si="26">1-P68</f>
        <v>#DIV/0!</v>
      </c>
      <c r="R68" t="e">
        <f t="shared" ref="R68:R125" ca="1" si="27">LN(P68/Q68)</f>
        <v>#DIV/0!</v>
      </c>
      <c r="S68" t="e">
        <f t="shared" ref="S68:S125" ca="1" si="28">$S$2/(1+(EXP(-($AC$4+$AB$4*B68))))</f>
        <v>#DIV/0!</v>
      </c>
      <c r="T68">
        <f t="shared" ca="1" si="11"/>
        <v>0</v>
      </c>
    </row>
    <row r="69" spans="1:20" x14ac:dyDescent="0.25">
      <c r="A69" s="1">
        <f>+invoerblad!A74</f>
        <v>43563</v>
      </c>
      <c r="B69" s="5">
        <v>64</v>
      </c>
      <c r="C69" s="5">
        <f t="shared" si="14"/>
        <v>4096</v>
      </c>
      <c r="D69" t="str">
        <f>IF(invoerblad!B74="","",invoerblad!B74)</f>
        <v/>
      </c>
      <c r="E69" s="2" t="str">
        <f t="shared" si="12"/>
        <v>LEEG</v>
      </c>
      <c r="F69">
        <f t="shared" si="16"/>
        <v>1</v>
      </c>
      <c r="G69">
        <f t="shared" si="20"/>
        <v>68</v>
      </c>
      <c r="H69">
        <f t="shared" si="13"/>
        <v>0</v>
      </c>
      <c r="I69">
        <f t="shared" si="21"/>
        <v>0</v>
      </c>
      <c r="J69">
        <f t="shared" si="15"/>
        <v>0</v>
      </c>
      <c r="K69">
        <f t="shared" si="23"/>
        <v>0</v>
      </c>
      <c r="N69" t="e">
        <f t="shared" si="24"/>
        <v>#NUM!</v>
      </c>
      <c r="O69" t="e">
        <f t="shared" ca="1" si="22"/>
        <v>#NUM!</v>
      </c>
      <c r="P69" t="e">
        <f t="shared" ca="1" si="25"/>
        <v>#DIV/0!</v>
      </c>
      <c r="Q69" t="e">
        <f t="shared" ca="1" si="26"/>
        <v>#DIV/0!</v>
      </c>
      <c r="R69" t="e">
        <f t="shared" ca="1" si="27"/>
        <v>#DIV/0!</v>
      </c>
      <c r="S69" t="e">
        <f t="shared" ca="1" si="28"/>
        <v>#DIV/0!</v>
      </c>
      <c r="T69">
        <f t="shared" ref="T69:T125" ca="1" si="29">$AB$3*B69+$AC$3</f>
        <v>0</v>
      </c>
    </row>
    <row r="70" spans="1:20" x14ac:dyDescent="0.25">
      <c r="A70" s="1">
        <f>+invoerblad!A75</f>
        <v>43564</v>
      </c>
      <c r="B70" s="5">
        <v>65</v>
      </c>
      <c r="C70" s="5">
        <f t="shared" si="14"/>
        <v>4225</v>
      </c>
      <c r="D70" t="str">
        <f>IF(invoerblad!B75="","",invoerblad!B75)</f>
        <v/>
      </c>
      <c r="E70" s="2" t="str">
        <f t="shared" ref="E70:E125" si="30">IF(ISBLANK(D70),"LEEG",IF(D70=0,"zero",IF(D70="","LEEG","Other")))</f>
        <v>LEEG</v>
      </c>
      <c r="F70">
        <f t="shared" si="16"/>
        <v>1</v>
      </c>
      <c r="G70">
        <f t="shared" si="20"/>
        <v>69</v>
      </c>
      <c r="H70">
        <f t="shared" ref="H70:H125" si="31">IF(OR(D70=0,D70=""),0,D70/G69)</f>
        <v>0</v>
      </c>
      <c r="I70">
        <f t="shared" si="21"/>
        <v>0</v>
      </c>
      <c r="J70">
        <f t="shared" si="15"/>
        <v>0</v>
      </c>
      <c r="K70">
        <f t="shared" si="23"/>
        <v>0</v>
      </c>
      <c r="N70" t="e">
        <f t="shared" si="24"/>
        <v>#NUM!</v>
      </c>
      <c r="O70" t="e">
        <f t="shared" ca="1" si="22"/>
        <v>#NUM!</v>
      </c>
      <c r="P70" t="e">
        <f t="shared" ca="1" si="25"/>
        <v>#DIV/0!</v>
      </c>
      <c r="Q70" t="e">
        <f t="shared" ca="1" si="26"/>
        <v>#DIV/0!</v>
      </c>
      <c r="R70" t="e">
        <f t="shared" ca="1" si="27"/>
        <v>#DIV/0!</v>
      </c>
      <c r="S70" t="e">
        <f t="shared" ca="1" si="28"/>
        <v>#DIV/0!</v>
      </c>
      <c r="T70">
        <f t="shared" ca="1" si="29"/>
        <v>0</v>
      </c>
    </row>
    <row r="71" spans="1:20" x14ac:dyDescent="0.25">
      <c r="A71" s="1">
        <f>+invoerblad!A76</f>
        <v>43565</v>
      </c>
      <c r="B71" s="5">
        <v>66</v>
      </c>
      <c r="C71" s="5">
        <f t="shared" ref="C71:C125" si="32">B71*B71</f>
        <v>4356</v>
      </c>
      <c r="D71" t="str">
        <f>IF(invoerblad!B76="","",invoerblad!B76)</f>
        <v/>
      </c>
      <c r="E71" s="2" t="str">
        <f t="shared" si="30"/>
        <v>LEEG</v>
      </c>
      <c r="F71">
        <f t="shared" si="16"/>
        <v>1</v>
      </c>
      <c r="G71">
        <f t="shared" si="20"/>
        <v>70</v>
      </c>
      <c r="H71">
        <f t="shared" si="31"/>
        <v>0</v>
      </c>
      <c r="I71">
        <f t="shared" si="21"/>
        <v>0</v>
      </c>
      <c r="J71">
        <f t="shared" si="15"/>
        <v>0</v>
      </c>
      <c r="K71">
        <f t="shared" si="23"/>
        <v>0</v>
      </c>
      <c r="N71" t="e">
        <f t="shared" si="24"/>
        <v>#NUM!</v>
      </c>
      <c r="O71" t="e">
        <f t="shared" ca="1" si="22"/>
        <v>#NUM!</v>
      </c>
      <c r="P71" t="e">
        <f t="shared" ca="1" si="25"/>
        <v>#DIV/0!</v>
      </c>
      <c r="Q71" t="e">
        <f t="shared" ca="1" si="26"/>
        <v>#DIV/0!</v>
      </c>
      <c r="R71" t="e">
        <f t="shared" ca="1" si="27"/>
        <v>#DIV/0!</v>
      </c>
      <c r="S71" t="e">
        <f t="shared" ca="1" si="28"/>
        <v>#DIV/0!</v>
      </c>
      <c r="T71">
        <f t="shared" ca="1" si="29"/>
        <v>0</v>
      </c>
    </row>
    <row r="72" spans="1:20" x14ac:dyDescent="0.25">
      <c r="A72" s="1">
        <f>+invoerblad!A77</f>
        <v>43566</v>
      </c>
      <c r="B72" s="5">
        <v>67</v>
      </c>
      <c r="C72" s="5">
        <f t="shared" si="32"/>
        <v>4489</v>
      </c>
      <c r="D72" t="str">
        <f>IF(invoerblad!B77="","",invoerblad!B77)</f>
        <v/>
      </c>
      <c r="E72" s="2" t="str">
        <f t="shared" si="30"/>
        <v>LEEG</v>
      </c>
      <c r="F72">
        <f t="shared" si="16"/>
        <v>1</v>
      </c>
      <c r="G72">
        <f t="shared" si="20"/>
        <v>71</v>
      </c>
      <c r="H72">
        <f t="shared" si="31"/>
        <v>0</v>
      </c>
      <c r="I72">
        <f t="shared" si="21"/>
        <v>0</v>
      </c>
      <c r="J72">
        <f t="shared" ref="J72:J125" si="33">SUM(I67:I78)/12</f>
        <v>0</v>
      </c>
      <c r="K72">
        <f t="shared" si="23"/>
        <v>0</v>
      </c>
      <c r="N72" t="e">
        <f t="shared" si="24"/>
        <v>#NUM!</v>
      </c>
      <c r="O72" t="e">
        <f t="shared" ca="1" si="22"/>
        <v>#NUM!</v>
      </c>
      <c r="P72" t="e">
        <f t="shared" ca="1" si="25"/>
        <v>#DIV/0!</v>
      </c>
      <c r="Q72" t="e">
        <f t="shared" ca="1" si="26"/>
        <v>#DIV/0!</v>
      </c>
      <c r="R72" t="e">
        <f t="shared" ca="1" si="27"/>
        <v>#DIV/0!</v>
      </c>
      <c r="S72" t="e">
        <f t="shared" ca="1" si="28"/>
        <v>#DIV/0!</v>
      </c>
      <c r="T72">
        <f t="shared" ca="1" si="29"/>
        <v>0</v>
      </c>
    </row>
    <row r="73" spans="1:20" x14ac:dyDescent="0.25">
      <c r="A73" s="1">
        <f>+invoerblad!A78</f>
        <v>43567</v>
      </c>
      <c r="B73" s="5">
        <v>68</v>
      </c>
      <c r="C73" s="5">
        <f t="shared" si="32"/>
        <v>4624</v>
      </c>
      <c r="D73" t="str">
        <f>IF(invoerblad!B78="","",invoerblad!B78)</f>
        <v/>
      </c>
      <c r="E73" s="2" t="str">
        <f t="shared" si="30"/>
        <v>LEEG</v>
      </c>
      <c r="F73">
        <f t="shared" si="16"/>
        <v>1</v>
      </c>
      <c r="G73">
        <f t="shared" si="20"/>
        <v>72</v>
      </c>
      <c r="H73">
        <f t="shared" si="31"/>
        <v>0</v>
      </c>
      <c r="I73">
        <f t="shared" si="21"/>
        <v>0</v>
      </c>
      <c r="J73">
        <f t="shared" si="33"/>
        <v>0</v>
      </c>
      <c r="K73">
        <f t="shared" si="23"/>
        <v>0</v>
      </c>
      <c r="N73" t="e">
        <f t="shared" si="24"/>
        <v>#NUM!</v>
      </c>
      <c r="O73" t="e">
        <f t="shared" ca="1" si="22"/>
        <v>#NUM!</v>
      </c>
      <c r="P73" t="e">
        <f t="shared" ca="1" si="25"/>
        <v>#DIV/0!</v>
      </c>
      <c r="Q73" t="e">
        <f t="shared" ca="1" si="26"/>
        <v>#DIV/0!</v>
      </c>
      <c r="R73" t="e">
        <f t="shared" ca="1" si="27"/>
        <v>#DIV/0!</v>
      </c>
      <c r="S73" t="e">
        <f t="shared" ca="1" si="28"/>
        <v>#DIV/0!</v>
      </c>
      <c r="T73">
        <f t="shared" ca="1" si="29"/>
        <v>0</v>
      </c>
    </row>
    <row r="74" spans="1:20" x14ac:dyDescent="0.25">
      <c r="A74" s="1">
        <f>+invoerblad!A79</f>
        <v>43568</v>
      </c>
      <c r="B74" s="5">
        <v>69</v>
      </c>
      <c r="C74" s="5">
        <f t="shared" si="32"/>
        <v>4761</v>
      </c>
      <c r="D74" t="str">
        <f>IF(invoerblad!B79="","",invoerblad!B79)</f>
        <v/>
      </c>
      <c r="E74" s="2" t="str">
        <f t="shared" si="30"/>
        <v>LEEG</v>
      </c>
      <c r="F74">
        <f t="shared" ref="F74:F125" si="34">IF(E74="leeg",1,0)</f>
        <v>1</v>
      </c>
      <c r="G74">
        <f t="shared" si="20"/>
        <v>73</v>
      </c>
      <c r="H74">
        <f t="shared" si="31"/>
        <v>0</v>
      </c>
      <c r="I74">
        <f t="shared" si="21"/>
        <v>0</v>
      </c>
      <c r="J74">
        <f t="shared" si="33"/>
        <v>0</v>
      </c>
      <c r="K74">
        <f t="shared" si="23"/>
        <v>0</v>
      </c>
      <c r="N74" t="e">
        <f t="shared" si="24"/>
        <v>#NUM!</v>
      </c>
      <c r="O74" t="e">
        <f t="shared" ca="1" si="22"/>
        <v>#NUM!</v>
      </c>
      <c r="P74" t="e">
        <f t="shared" ca="1" si="25"/>
        <v>#DIV/0!</v>
      </c>
      <c r="Q74" t="e">
        <f t="shared" ca="1" si="26"/>
        <v>#DIV/0!</v>
      </c>
      <c r="R74" t="e">
        <f t="shared" ca="1" si="27"/>
        <v>#DIV/0!</v>
      </c>
      <c r="S74" t="e">
        <f t="shared" ca="1" si="28"/>
        <v>#DIV/0!</v>
      </c>
      <c r="T74">
        <f t="shared" ca="1" si="29"/>
        <v>0</v>
      </c>
    </row>
    <row r="75" spans="1:20" x14ac:dyDescent="0.25">
      <c r="A75" s="1">
        <f>+invoerblad!A80</f>
        <v>43569</v>
      </c>
      <c r="B75" s="5">
        <v>70</v>
      </c>
      <c r="C75" s="5">
        <f t="shared" si="32"/>
        <v>4900</v>
      </c>
      <c r="D75" t="str">
        <f>IF(invoerblad!B80="","",invoerblad!B80)</f>
        <v/>
      </c>
      <c r="E75" s="2" t="str">
        <f t="shared" si="30"/>
        <v>LEEG</v>
      </c>
      <c r="F75">
        <f t="shared" si="34"/>
        <v>1</v>
      </c>
      <c r="G75">
        <f t="shared" si="20"/>
        <v>74</v>
      </c>
      <c r="H75">
        <f t="shared" si="31"/>
        <v>0</v>
      </c>
      <c r="I75">
        <f t="shared" si="21"/>
        <v>0</v>
      </c>
      <c r="J75">
        <f t="shared" si="33"/>
        <v>0</v>
      </c>
      <c r="K75">
        <f t="shared" si="23"/>
        <v>0</v>
      </c>
      <c r="N75" t="e">
        <f t="shared" si="24"/>
        <v>#NUM!</v>
      </c>
      <c r="O75" t="e">
        <f t="shared" ca="1" si="22"/>
        <v>#NUM!</v>
      </c>
      <c r="P75" t="e">
        <f t="shared" ca="1" si="25"/>
        <v>#DIV/0!</v>
      </c>
      <c r="Q75" t="e">
        <f t="shared" ca="1" si="26"/>
        <v>#DIV/0!</v>
      </c>
      <c r="R75" t="e">
        <f t="shared" ca="1" si="27"/>
        <v>#DIV/0!</v>
      </c>
      <c r="S75" t="e">
        <f t="shared" ca="1" si="28"/>
        <v>#DIV/0!</v>
      </c>
      <c r="T75">
        <f t="shared" ca="1" si="29"/>
        <v>0</v>
      </c>
    </row>
    <row r="76" spans="1:20" x14ac:dyDescent="0.25">
      <c r="A76" s="1">
        <f>+invoerblad!A81</f>
        <v>43570</v>
      </c>
      <c r="B76" s="5">
        <v>71</v>
      </c>
      <c r="C76" s="5">
        <f t="shared" si="32"/>
        <v>5041</v>
      </c>
      <c r="D76" t="str">
        <f>IF(invoerblad!B81="","",invoerblad!B81)</f>
        <v/>
      </c>
      <c r="E76" s="2" t="str">
        <f t="shared" si="30"/>
        <v>LEEG</v>
      </c>
      <c r="F76">
        <f t="shared" si="34"/>
        <v>1</v>
      </c>
      <c r="G76">
        <f t="shared" si="20"/>
        <v>75</v>
      </c>
      <c r="H76">
        <f t="shared" si="31"/>
        <v>0</v>
      </c>
      <c r="I76">
        <f t="shared" si="21"/>
        <v>0</v>
      </c>
      <c r="J76">
        <f t="shared" si="33"/>
        <v>0</v>
      </c>
      <c r="K76">
        <f t="shared" si="23"/>
        <v>0</v>
      </c>
      <c r="N76" t="e">
        <f t="shared" si="24"/>
        <v>#NUM!</v>
      </c>
      <c r="O76" t="e">
        <f t="shared" ca="1" si="22"/>
        <v>#NUM!</v>
      </c>
      <c r="P76" t="e">
        <f t="shared" ca="1" si="25"/>
        <v>#DIV/0!</v>
      </c>
      <c r="Q76" t="e">
        <f t="shared" ca="1" si="26"/>
        <v>#DIV/0!</v>
      </c>
      <c r="R76" t="e">
        <f t="shared" ca="1" si="27"/>
        <v>#DIV/0!</v>
      </c>
      <c r="S76" t="e">
        <f t="shared" ca="1" si="28"/>
        <v>#DIV/0!</v>
      </c>
      <c r="T76">
        <f t="shared" ca="1" si="29"/>
        <v>0</v>
      </c>
    </row>
    <row r="77" spans="1:20" x14ac:dyDescent="0.25">
      <c r="A77" s="1">
        <f>+invoerblad!A82</f>
        <v>43571</v>
      </c>
      <c r="B77" s="5">
        <v>72</v>
      </c>
      <c r="C77" s="5">
        <f t="shared" si="32"/>
        <v>5184</v>
      </c>
      <c r="D77" t="str">
        <f>IF(invoerblad!B82="","",invoerblad!B82)</f>
        <v/>
      </c>
      <c r="E77" s="2" t="str">
        <f t="shared" si="30"/>
        <v>LEEG</v>
      </c>
      <c r="F77">
        <f t="shared" si="34"/>
        <v>1</v>
      </c>
      <c r="G77">
        <f t="shared" si="20"/>
        <v>76</v>
      </c>
      <c r="H77">
        <f t="shared" si="31"/>
        <v>0</v>
      </c>
      <c r="I77">
        <f t="shared" si="21"/>
        <v>0</v>
      </c>
      <c r="J77">
        <f t="shared" si="33"/>
        <v>0</v>
      </c>
      <c r="K77">
        <f t="shared" si="23"/>
        <v>0</v>
      </c>
      <c r="N77" t="e">
        <f t="shared" si="24"/>
        <v>#NUM!</v>
      </c>
      <c r="O77" t="e">
        <f t="shared" ca="1" si="22"/>
        <v>#NUM!</v>
      </c>
      <c r="P77" t="e">
        <f t="shared" ca="1" si="25"/>
        <v>#DIV/0!</v>
      </c>
      <c r="Q77" t="e">
        <f t="shared" ca="1" si="26"/>
        <v>#DIV/0!</v>
      </c>
      <c r="R77" t="e">
        <f t="shared" ca="1" si="27"/>
        <v>#DIV/0!</v>
      </c>
      <c r="S77" t="e">
        <f t="shared" ca="1" si="28"/>
        <v>#DIV/0!</v>
      </c>
      <c r="T77">
        <f t="shared" ca="1" si="29"/>
        <v>0</v>
      </c>
    </row>
    <row r="78" spans="1:20" x14ac:dyDescent="0.25">
      <c r="A78" s="1">
        <f>+invoerblad!A83</f>
        <v>43572</v>
      </c>
      <c r="B78" s="5">
        <v>73</v>
      </c>
      <c r="C78" s="5">
        <f t="shared" si="32"/>
        <v>5329</v>
      </c>
      <c r="D78" t="str">
        <f>IF(invoerblad!B83="","",invoerblad!B83)</f>
        <v/>
      </c>
      <c r="E78" s="2" t="str">
        <f t="shared" si="30"/>
        <v>LEEG</v>
      </c>
      <c r="F78">
        <f t="shared" si="34"/>
        <v>1</v>
      </c>
      <c r="G78">
        <f t="shared" si="20"/>
        <v>77</v>
      </c>
      <c r="H78">
        <f t="shared" si="31"/>
        <v>0</v>
      </c>
      <c r="I78">
        <f t="shared" si="21"/>
        <v>0</v>
      </c>
      <c r="J78">
        <f t="shared" si="33"/>
        <v>0</v>
      </c>
      <c r="K78">
        <f t="shared" si="23"/>
        <v>0</v>
      </c>
      <c r="N78" t="e">
        <f t="shared" si="24"/>
        <v>#NUM!</v>
      </c>
      <c r="O78" t="e">
        <f t="shared" ca="1" si="22"/>
        <v>#NUM!</v>
      </c>
      <c r="P78" t="e">
        <f t="shared" ca="1" si="25"/>
        <v>#DIV/0!</v>
      </c>
      <c r="Q78" t="e">
        <f t="shared" ca="1" si="26"/>
        <v>#DIV/0!</v>
      </c>
      <c r="R78" t="e">
        <f t="shared" ca="1" si="27"/>
        <v>#DIV/0!</v>
      </c>
      <c r="S78" t="e">
        <f t="shared" ca="1" si="28"/>
        <v>#DIV/0!</v>
      </c>
      <c r="T78">
        <f t="shared" ca="1" si="29"/>
        <v>0</v>
      </c>
    </row>
    <row r="79" spans="1:20" x14ac:dyDescent="0.25">
      <c r="A79" s="1">
        <f>+invoerblad!A84</f>
        <v>43573</v>
      </c>
      <c r="B79" s="5">
        <v>74</v>
      </c>
      <c r="C79" s="5">
        <f t="shared" si="32"/>
        <v>5476</v>
      </c>
      <c r="D79" t="str">
        <f>IF(invoerblad!B84="","",invoerblad!B84)</f>
        <v/>
      </c>
      <c r="E79" s="2" t="str">
        <f t="shared" si="30"/>
        <v>LEEG</v>
      </c>
      <c r="F79">
        <f t="shared" si="34"/>
        <v>1</v>
      </c>
      <c r="G79">
        <f t="shared" si="20"/>
        <v>78</v>
      </c>
      <c r="H79">
        <f t="shared" si="31"/>
        <v>0</v>
      </c>
      <c r="I79">
        <f t="shared" si="21"/>
        <v>0</v>
      </c>
      <c r="J79">
        <f t="shared" si="33"/>
        <v>0</v>
      </c>
      <c r="K79">
        <f t="shared" si="23"/>
        <v>0</v>
      </c>
      <c r="N79" t="e">
        <f t="shared" si="24"/>
        <v>#NUM!</v>
      </c>
      <c r="O79" t="e">
        <f t="shared" ca="1" si="22"/>
        <v>#NUM!</v>
      </c>
      <c r="P79" t="e">
        <f t="shared" ca="1" si="25"/>
        <v>#DIV/0!</v>
      </c>
      <c r="Q79" t="e">
        <f t="shared" ca="1" si="26"/>
        <v>#DIV/0!</v>
      </c>
      <c r="R79" t="e">
        <f t="shared" ca="1" si="27"/>
        <v>#DIV/0!</v>
      </c>
      <c r="S79" t="e">
        <f t="shared" ca="1" si="28"/>
        <v>#DIV/0!</v>
      </c>
      <c r="T79">
        <f t="shared" ca="1" si="29"/>
        <v>0</v>
      </c>
    </row>
    <row r="80" spans="1:20" x14ac:dyDescent="0.25">
      <c r="A80" s="1">
        <f>+invoerblad!A85</f>
        <v>43574</v>
      </c>
      <c r="B80" s="5">
        <v>75</v>
      </c>
      <c r="C80" s="5">
        <f t="shared" si="32"/>
        <v>5625</v>
      </c>
      <c r="D80" t="str">
        <f>IF(invoerblad!B85="","",invoerblad!B85)</f>
        <v/>
      </c>
      <c r="E80" s="2" t="str">
        <f t="shared" si="30"/>
        <v>LEEG</v>
      </c>
      <c r="F80">
        <f t="shared" si="34"/>
        <v>1</v>
      </c>
      <c r="G80">
        <f t="shared" si="20"/>
        <v>79</v>
      </c>
      <c r="H80">
        <f t="shared" si="31"/>
        <v>0</v>
      </c>
      <c r="I80">
        <f t="shared" si="21"/>
        <v>0</v>
      </c>
      <c r="J80">
        <f t="shared" si="33"/>
        <v>0</v>
      </c>
      <c r="K80">
        <f t="shared" si="23"/>
        <v>0</v>
      </c>
      <c r="N80" t="e">
        <f t="shared" si="24"/>
        <v>#NUM!</v>
      </c>
      <c r="O80" t="e">
        <f t="shared" ca="1" si="22"/>
        <v>#NUM!</v>
      </c>
      <c r="P80" t="e">
        <f t="shared" ca="1" si="25"/>
        <v>#DIV/0!</v>
      </c>
      <c r="Q80" t="e">
        <f t="shared" ca="1" si="26"/>
        <v>#DIV/0!</v>
      </c>
      <c r="R80" t="e">
        <f t="shared" ca="1" si="27"/>
        <v>#DIV/0!</v>
      </c>
      <c r="S80" t="e">
        <f t="shared" ca="1" si="28"/>
        <v>#DIV/0!</v>
      </c>
      <c r="T80">
        <f t="shared" ca="1" si="29"/>
        <v>0</v>
      </c>
    </row>
    <row r="81" spans="1:20" x14ac:dyDescent="0.25">
      <c r="A81" s="1">
        <f>+invoerblad!A86</f>
        <v>43575</v>
      </c>
      <c r="B81" s="5">
        <v>76</v>
      </c>
      <c r="C81" s="5">
        <f t="shared" si="32"/>
        <v>5776</v>
      </c>
      <c r="D81" t="str">
        <f>IF(invoerblad!B86="","",invoerblad!B86)</f>
        <v/>
      </c>
      <c r="E81" s="2" t="str">
        <f t="shared" si="30"/>
        <v>LEEG</v>
      </c>
      <c r="F81">
        <f t="shared" si="34"/>
        <v>1</v>
      </c>
      <c r="G81">
        <f t="shared" si="20"/>
        <v>80</v>
      </c>
      <c r="H81">
        <f t="shared" si="31"/>
        <v>0</v>
      </c>
      <c r="I81">
        <f t="shared" si="21"/>
        <v>0</v>
      </c>
      <c r="J81">
        <f t="shared" si="33"/>
        <v>0</v>
      </c>
      <c r="K81">
        <f t="shared" si="23"/>
        <v>0</v>
      </c>
      <c r="N81" t="e">
        <f t="shared" si="24"/>
        <v>#NUM!</v>
      </c>
      <c r="O81" t="e">
        <f t="shared" ca="1" si="22"/>
        <v>#NUM!</v>
      </c>
      <c r="P81" t="e">
        <f t="shared" ca="1" si="25"/>
        <v>#DIV/0!</v>
      </c>
      <c r="Q81" t="e">
        <f t="shared" ca="1" si="26"/>
        <v>#DIV/0!</v>
      </c>
      <c r="R81" t="e">
        <f t="shared" ca="1" si="27"/>
        <v>#DIV/0!</v>
      </c>
      <c r="S81" t="e">
        <f t="shared" ca="1" si="28"/>
        <v>#DIV/0!</v>
      </c>
      <c r="T81">
        <f t="shared" ca="1" si="29"/>
        <v>0</v>
      </c>
    </row>
    <row r="82" spans="1:20" x14ac:dyDescent="0.25">
      <c r="A82" s="1">
        <f>+invoerblad!A87</f>
        <v>43576</v>
      </c>
      <c r="B82" s="5">
        <v>77</v>
      </c>
      <c r="C82" s="5">
        <f t="shared" si="32"/>
        <v>5929</v>
      </c>
      <c r="D82" t="str">
        <f>IF(invoerblad!B87="","",invoerblad!B87)</f>
        <v/>
      </c>
      <c r="E82" s="2" t="str">
        <f t="shared" si="30"/>
        <v>LEEG</v>
      </c>
      <c r="F82">
        <f t="shared" si="34"/>
        <v>1</v>
      </c>
      <c r="G82">
        <f t="shared" si="20"/>
        <v>81</v>
      </c>
      <c r="H82">
        <f t="shared" si="31"/>
        <v>0</v>
      </c>
      <c r="I82">
        <f t="shared" si="21"/>
        <v>0</v>
      </c>
      <c r="J82">
        <f t="shared" si="33"/>
        <v>0</v>
      </c>
      <c r="K82">
        <f t="shared" si="23"/>
        <v>0</v>
      </c>
      <c r="N82" t="e">
        <f t="shared" si="24"/>
        <v>#NUM!</v>
      </c>
      <c r="O82" t="e">
        <f t="shared" ca="1" si="22"/>
        <v>#NUM!</v>
      </c>
      <c r="P82" t="e">
        <f t="shared" ca="1" si="25"/>
        <v>#DIV/0!</v>
      </c>
      <c r="Q82" t="e">
        <f t="shared" ca="1" si="26"/>
        <v>#DIV/0!</v>
      </c>
      <c r="R82" t="e">
        <f t="shared" ca="1" si="27"/>
        <v>#DIV/0!</v>
      </c>
      <c r="S82" t="e">
        <f t="shared" ca="1" si="28"/>
        <v>#DIV/0!</v>
      </c>
      <c r="T82">
        <f t="shared" ca="1" si="29"/>
        <v>0</v>
      </c>
    </row>
    <row r="83" spans="1:20" x14ac:dyDescent="0.25">
      <c r="A83" s="1">
        <f>+invoerblad!A88</f>
        <v>43577</v>
      </c>
      <c r="B83" s="5">
        <v>78</v>
      </c>
      <c r="C83" s="5">
        <f t="shared" si="32"/>
        <v>6084</v>
      </c>
      <c r="D83" t="str">
        <f>IF(invoerblad!B88="","",invoerblad!B88)</f>
        <v/>
      </c>
      <c r="E83" s="2" t="str">
        <f t="shared" si="30"/>
        <v>LEEG</v>
      </c>
      <c r="F83">
        <f t="shared" si="34"/>
        <v>1</v>
      </c>
      <c r="G83">
        <f t="shared" si="20"/>
        <v>82</v>
      </c>
      <c r="H83">
        <f t="shared" si="31"/>
        <v>0</v>
      </c>
      <c r="I83">
        <f t="shared" si="21"/>
        <v>0</v>
      </c>
      <c r="J83">
        <f t="shared" si="33"/>
        <v>0</v>
      </c>
      <c r="K83">
        <f t="shared" si="23"/>
        <v>0</v>
      </c>
      <c r="N83" t="e">
        <f t="shared" si="24"/>
        <v>#NUM!</v>
      </c>
      <c r="O83" t="e">
        <f t="shared" ca="1" si="22"/>
        <v>#NUM!</v>
      </c>
      <c r="P83" t="e">
        <f t="shared" ca="1" si="25"/>
        <v>#DIV/0!</v>
      </c>
      <c r="Q83" t="e">
        <f t="shared" ca="1" si="26"/>
        <v>#DIV/0!</v>
      </c>
      <c r="R83" t="e">
        <f t="shared" ca="1" si="27"/>
        <v>#DIV/0!</v>
      </c>
      <c r="S83" t="e">
        <f t="shared" ca="1" si="28"/>
        <v>#DIV/0!</v>
      </c>
      <c r="T83">
        <f t="shared" ca="1" si="29"/>
        <v>0</v>
      </c>
    </row>
    <row r="84" spans="1:20" x14ac:dyDescent="0.25">
      <c r="A84" s="1">
        <f>+invoerblad!A89</f>
        <v>43578</v>
      </c>
      <c r="B84" s="5">
        <v>79</v>
      </c>
      <c r="C84" s="5">
        <f t="shared" si="32"/>
        <v>6241</v>
      </c>
      <c r="D84" t="str">
        <f>IF(invoerblad!B89="","",invoerblad!B89)</f>
        <v/>
      </c>
      <c r="E84" s="2" t="str">
        <f t="shared" si="30"/>
        <v>LEEG</v>
      </c>
      <c r="F84">
        <f t="shared" si="34"/>
        <v>1</v>
      </c>
      <c r="G84">
        <f t="shared" si="20"/>
        <v>83</v>
      </c>
      <c r="H84">
        <f t="shared" si="31"/>
        <v>0</v>
      </c>
      <c r="I84">
        <f t="shared" si="21"/>
        <v>0</v>
      </c>
      <c r="J84">
        <f t="shared" si="33"/>
        <v>0</v>
      </c>
      <c r="K84">
        <f t="shared" si="23"/>
        <v>0</v>
      </c>
      <c r="N84" t="e">
        <f t="shared" si="24"/>
        <v>#NUM!</v>
      </c>
      <c r="O84" t="e">
        <f t="shared" ca="1" si="22"/>
        <v>#NUM!</v>
      </c>
      <c r="P84" t="e">
        <f t="shared" ca="1" si="25"/>
        <v>#DIV/0!</v>
      </c>
      <c r="Q84" t="e">
        <f t="shared" ca="1" si="26"/>
        <v>#DIV/0!</v>
      </c>
      <c r="R84" t="e">
        <f t="shared" ca="1" si="27"/>
        <v>#DIV/0!</v>
      </c>
      <c r="S84" t="e">
        <f t="shared" ca="1" si="28"/>
        <v>#DIV/0!</v>
      </c>
      <c r="T84">
        <f t="shared" ca="1" si="29"/>
        <v>0</v>
      </c>
    </row>
    <row r="85" spans="1:20" x14ac:dyDescent="0.25">
      <c r="A85" s="1">
        <f>+invoerblad!A90</f>
        <v>43579</v>
      </c>
      <c r="B85" s="5">
        <v>80</v>
      </c>
      <c r="C85" s="5">
        <f t="shared" si="32"/>
        <v>6400</v>
      </c>
      <c r="D85" t="str">
        <f>IF(invoerblad!B90="","",invoerblad!B90)</f>
        <v/>
      </c>
      <c r="E85" s="2" t="str">
        <f t="shared" si="30"/>
        <v>LEEG</v>
      </c>
      <c r="F85">
        <f t="shared" si="34"/>
        <v>1</v>
      </c>
      <c r="G85">
        <f t="shared" si="20"/>
        <v>84</v>
      </c>
      <c r="H85">
        <f t="shared" si="31"/>
        <v>0</v>
      </c>
      <c r="I85">
        <f t="shared" si="21"/>
        <v>0</v>
      </c>
      <c r="J85">
        <f t="shared" si="33"/>
        <v>0</v>
      </c>
      <c r="K85">
        <f t="shared" si="23"/>
        <v>0</v>
      </c>
      <c r="N85" t="e">
        <f t="shared" si="24"/>
        <v>#NUM!</v>
      </c>
      <c r="O85" t="e">
        <f t="shared" ca="1" si="22"/>
        <v>#NUM!</v>
      </c>
      <c r="P85" t="e">
        <f t="shared" ca="1" si="25"/>
        <v>#DIV/0!</v>
      </c>
      <c r="Q85" t="e">
        <f t="shared" ca="1" si="26"/>
        <v>#DIV/0!</v>
      </c>
      <c r="R85" t="e">
        <f t="shared" ca="1" si="27"/>
        <v>#DIV/0!</v>
      </c>
      <c r="S85" t="e">
        <f t="shared" ca="1" si="28"/>
        <v>#DIV/0!</v>
      </c>
      <c r="T85">
        <f t="shared" ca="1" si="29"/>
        <v>0</v>
      </c>
    </row>
    <row r="86" spans="1:20" x14ac:dyDescent="0.25">
      <c r="A86" s="1">
        <f>+invoerblad!A91</f>
        <v>43580</v>
      </c>
      <c r="B86" s="5">
        <v>81</v>
      </c>
      <c r="C86" s="5">
        <f t="shared" si="32"/>
        <v>6561</v>
      </c>
      <c r="D86" t="str">
        <f>IF(invoerblad!B91="","",invoerblad!B91)</f>
        <v/>
      </c>
      <c r="E86" s="2" t="str">
        <f t="shared" si="30"/>
        <v>LEEG</v>
      </c>
      <c r="F86">
        <f t="shared" si="34"/>
        <v>1</v>
      </c>
      <c r="G86">
        <f t="shared" si="20"/>
        <v>85</v>
      </c>
      <c r="H86">
        <f t="shared" si="31"/>
        <v>0</v>
      </c>
      <c r="I86">
        <f t="shared" si="21"/>
        <v>0</v>
      </c>
      <c r="J86">
        <f t="shared" si="33"/>
        <v>0</v>
      </c>
      <c r="K86">
        <f t="shared" si="23"/>
        <v>0</v>
      </c>
      <c r="N86" t="e">
        <f t="shared" si="24"/>
        <v>#NUM!</v>
      </c>
      <c r="O86" t="e">
        <f t="shared" ca="1" si="22"/>
        <v>#NUM!</v>
      </c>
      <c r="P86" t="e">
        <f t="shared" ca="1" si="25"/>
        <v>#DIV/0!</v>
      </c>
      <c r="Q86" t="e">
        <f t="shared" ca="1" si="26"/>
        <v>#DIV/0!</v>
      </c>
      <c r="R86" t="e">
        <f t="shared" ca="1" si="27"/>
        <v>#DIV/0!</v>
      </c>
      <c r="S86" t="e">
        <f t="shared" ca="1" si="28"/>
        <v>#DIV/0!</v>
      </c>
      <c r="T86">
        <f t="shared" ca="1" si="29"/>
        <v>0</v>
      </c>
    </row>
    <row r="87" spans="1:20" x14ac:dyDescent="0.25">
      <c r="A87" s="1">
        <f>+invoerblad!A92</f>
        <v>43581</v>
      </c>
      <c r="B87" s="5">
        <v>82</v>
      </c>
      <c r="C87" s="5">
        <f t="shared" si="32"/>
        <v>6724</v>
      </c>
      <c r="D87" t="str">
        <f>IF(invoerblad!B92="","",invoerblad!B92)</f>
        <v/>
      </c>
      <c r="E87" s="2" t="str">
        <f t="shared" si="30"/>
        <v>LEEG</v>
      </c>
      <c r="F87">
        <f t="shared" si="34"/>
        <v>1</v>
      </c>
      <c r="G87">
        <f t="shared" si="20"/>
        <v>86</v>
      </c>
      <c r="H87">
        <f t="shared" si="31"/>
        <v>0</v>
      </c>
      <c r="I87">
        <f t="shared" si="21"/>
        <v>0</v>
      </c>
      <c r="J87">
        <f t="shared" si="33"/>
        <v>0</v>
      </c>
      <c r="K87">
        <f t="shared" si="23"/>
        <v>0</v>
      </c>
      <c r="N87" t="e">
        <f t="shared" si="24"/>
        <v>#NUM!</v>
      </c>
      <c r="O87" t="e">
        <f t="shared" ca="1" si="22"/>
        <v>#NUM!</v>
      </c>
      <c r="P87" t="e">
        <f t="shared" ca="1" si="25"/>
        <v>#DIV/0!</v>
      </c>
      <c r="Q87" t="e">
        <f t="shared" ca="1" si="26"/>
        <v>#DIV/0!</v>
      </c>
      <c r="R87" t="e">
        <f t="shared" ca="1" si="27"/>
        <v>#DIV/0!</v>
      </c>
      <c r="S87" t="e">
        <f t="shared" ca="1" si="28"/>
        <v>#DIV/0!</v>
      </c>
      <c r="T87">
        <f t="shared" ca="1" si="29"/>
        <v>0</v>
      </c>
    </row>
    <row r="88" spans="1:20" x14ac:dyDescent="0.25">
      <c r="A88" s="1">
        <f>+invoerblad!A93</f>
        <v>43582</v>
      </c>
      <c r="B88" s="5">
        <v>83</v>
      </c>
      <c r="C88" s="5">
        <f t="shared" si="32"/>
        <v>6889</v>
      </c>
      <c r="D88" t="str">
        <f>IF(invoerblad!B93="","",invoerblad!B93)</f>
        <v/>
      </c>
      <c r="E88" s="2" t="str">
        <f t="shared" si="30"/>
        <v>LEEG</v>
      </c>
      <c r="F88">
        <f t="shared" si="34"/>
        <v>1</v>
      </c>
      <c r="G88">
        <f t="shared" si="20"/>
        <v>87</v>
      </c>
      <c r="H88">
        <f t="shared" si="31"/>
        <v>0</v>
      </c>
      <c r="I88">
        <f t="shared" si="21"/>
        <v>0</v>
      </c>
      <c r="J88">
        <f t="shared" si="33"/>
        <v>0</v>
      </c>
      <c r="K88">
        <f t="shared" si="23"/>
        <v>0</v>
      </c>
      <c r="N88" t="e">
        <f t="shared" si="24"/>
        <v>#NUM!</v>
      </c>
      <c r="O88" t="e">
        <f t="shared" ca="1" si="22"/>
        <v>#NUM!</v>
      </c>
      <c r="P88" t="e">
        <f t="shared" ca="1" si="25"/>
        <v>#DIV/0!</v>
      </c>
      <c r="Q88" t="e">
        <f t="shared" ca="1" si="26"/>
        <v>#DIV/0!</v>
      </c>
      <c r="R88" t="e">
        <f t="shared" ca="1" si="27"/>
        <v>#DIV/0!</v>
      </c>
      <c r="S88" t="e">
        <f t="shared" ca="1" si="28"/>
        <v>#DIV/0!</v>
      </c>
      <c r="T88">
        <f t="shared" ca="1" si="29"/>
        <v>0</v>
      </c>
    </row>
    <row r="89" spans="1:20" x14ac:dyDescent="0.25">
      <c r="A89" s="1">
        <f>+invoerblad!A94</f>
        <v>43583</v>
      </c>
      <c r="B89" s="5">
        <v>84</v>
      </c>
      <c r="C89" s="5">
        <f t="shared" si="32"/>
        <v>7056</v>
      </c>
      <c r="D89" t="str">
        <f>IF(invoerblad!B94="","",invoerblad!B94)</f>
        <v/>
      </c>
      <c r="E89" s="2" t="str">
        <f t="shared" si="30"/>
        <v>LEEG</v>
      </c>
      <c r="F89">
        <f t="shared" si="34"/>
        <v>1</v>
      </c>
      <c r="G89">
        <f t="shared" si="20"/>
        <v>88</v>
      </c>
      <c r="H89">
        <f t="shared" si="31"/>
        <v>0</v>
      </c>
      <c r="I89">
        <f t="shared" si="21"/>
        <v>0</v>
      </c>
      <c r="J89">
        <f t="shared" si="33"/>
        <v>0</v>
      </c>
      <c r="K89">
        <f t="shared" si="23"/>
        <v>0</v>
      </c>
      <c r="N89" t="e">
        <f t="shared" si="24"/>
        <v>#NUM!</v>
      </c>
      <c r="O89" t="e">
        <f t="shared" ca="1" si="22"/>
        <v>#NUM!</v>
      </c>
      <c r="P89" t="e">
        <f t="shared" ca="1" si="25"/>
        <v>#DIV/0!</v>
      </c>
      <c r="Q89" t="e">
        <f t="shared" ca="1" si="26"/>
        <v>#DIV/0!</v>
      </c>
      <c r="R89" t="e">
        <f t="shared" ca="1" si="27"/>
        <v>#DIV/0!</v>
      </c>
      <c r="S89" t="e">
        <f t="shared" ca="1" si="28"/>
        <v>#DIV/0!</v>
      </c>
      <c r="T89">
        <f t="shared" ca="1" si="29"/>
        <v>0</v>
      </c>
    </row>
    <row r="90" spans="1:20" x14ac:dyDescent="0.25">
      <c r="A90" s="1">
        <f>+invoerblad!A95</f>
        <v>43584</v>
      </c>
      <c r="B90" s="5">
        <v>85</v>
      </c>
      <c r="C90" s="5">
        <f t="shared" si="32"/>
        <v>7225</v>
      </c>
      <c r="D90" t="str">
        <f>IF(invoerblad!B95="","",invoerblad!B95)</f>
        <v/>
      </c>
      <c r="E90" s="2" t="str">
        <f t="shared" si="30"/>
        <v>LEEG</v>
      </c>
      <c r="F90">
        <f t="shared" si="34"/>
        <v>1</v>
      </c>
      <c r="G90">
        <f t="shared" si="20"/>
        <v>89</v>
      </c>
      <c r="H90">
        <f t="shared" si="31"/>
        <v>0</v>
      </c>
      <c r="I90">
        <f t="shared" si="21"/>
        <v>0</v>
      </c>
      <c r="J90">
        <f t="shared" si="33"/>
        <v>0</v>
      </c>
      <c r="K90">
        <f t="shared" si="23"/>
        <v>0</v>
      </c>
      <c r="N90" t="e">
        <f t="shared" si="24"/>
        <v>#NUM!</v>
      </c>
      <c r="O90" t="e">
        <f t="shared" ca="1" si="22"/>
        <v>#NUM!</v>
      </c>
      <c r="P90" t="e">
        <f t="shared" ca="1" si="25"/>
        <v>#DIV/0!</v>
      </c>
      <c r="Q90" t="e">
        <f t="shared" ca="1" si="26"/>
        <v>#DIV/0!</v>
      </c>
      <c r="R90" t="e">
        <f t="shared" ca="1" si="27"/>
        <v>#DIV/0!</v>
      </c>
      <c r="S90" t="e">
        <f t="shared" ca="1" si="28"/>
        <v>#DIV/0!</v>
      </c>
      <c r="T90">
        <f t="shared" ca="1" si="29"/>
        <v>0</v>
      </c>
    </row>
    <row r="91" spans="1:20" x14ac:dyDescent="0.25">
      <c r="A91" s="1">
        <f>+invoerblad!A96</f>
        <v>43585</v>
      </c>
      <c r="B91" s="5">
        <v>86</v>
      </c>
      <c r="C91" s="5">
        <f t="shared" si="32"/>
        <v>7396</v>
      </c>
      <c r="D91" t="str">
        <f>IF(invoerblad!B96="","",invoerblad!B96)</f>
        <v/>
      </c>
      <c r="E91" s="2" t="str">
        <f t="shared" si="30"/>
        <v>LEEG</v>
      </c>
      <c r="F91">
        <f t="shared" si="34"/>
        <v>1</v>
      </c>
      <c r="G91">
        <f t="shared" si="20"/>
        <v>90</v>
      </c>
      <c r="H91">
        <f t="shared" si="31"/>
        <v>0</v>
      </c>
      <c r="I91">
        <f t="shared" si="21"/>
        <v>0</v>
      </c>
      <c r="J91">
        <f t="shared" si="33"/>
        <v>0</v>
      </c>
      <c r="K91">
        <f t="shared" si="23"/>
        <v>0</v>
      </c>
      <c r="N91" t="e">
        <f t="shared" si="24"/>
        <v>#NUM!</v>
      </c>
      <c r="O91" t="e">
        <f t="shared" ca="1" si="22"/>
        <v>#NUM!</v>
      </c>
      <c r="P91" t="e">
        <f t="shared" ca="1" si="25"/>
        <v>#DIV/0!</v>
      </c>
      <c r="Q91" t="e">
        <f t="shared" ca="1" si="26"/>
        <v>#DIV/0!</v>
      </c>
      <c r="R91" t="e">
        <f t="shared" ca="1" si="27"/>
        <v>#DIV/0!</v>
      </c>
      <c r="S91" t="e">
        <f t="shared" ca="1" si="28"/>
        <v>#DIV/0!</v>
      </c>
      <c r="T91">
        <f t="shared" ca="1" si="29"/>
        <v>0</v>
      </c>
    </row>
    <row r="92" spans="1:20" x14ac:dyDescent="0.25">
      <c r="A92" s="1">
        <f>+invoerblad!A97</f>
        <v>43586</v>
      </c>
      <c r="B92" s="5">
        <v>87</v>
      </c>
      <c r="C92" s="5">
        <f t="shared" si="32"/>
        <v>7569</v>
      </c>
      <c r="D92" t="str">
        <f>IF(invoerblad!B97="","",invoerblad!B97)</f>
        <v/>
      </c>
      <c r="E92" s="2" t="str">
        <f t="shared" si="30"/>
        <v>LEEG</v>
      </c>
      <c r="F92">
        <f t="shared" si="34"/>
        <v>1</v>
      </c>
      <c r="G92">
        <f t="shared" si="20"/>
        <v>91</v>
      </c>
      <c r="H92">
        <f t="shared" si="31"/>
        <v>0</v>
      </c>
      <c r="I92">
        <f t="shared" si="21"/>
        <v>0</v>
      </c>
      <c r="J92">
        <f t="shared" si="33"/>
        <v>0</v>
      </c>
      <c r="K92">
        <f t="shared" si="23"/>
        <v>0</v>
      </c>
      <c r="N92" t="e">
        <f t="shared" si="24"/>
        <v>#NUM!</v>
      </c>
      <c r="O92" t="e">
        <f t="shared" ca="1" si="22"/>
        <v>#NUM!</v>
      </c>
      <c r="P92" t="e">
        <f t="shared" ca="1" si="25"/>
        <v>#DIV/0!</v>
      </c>
      <c r="Q92" t="e">
        <f t="shared" ca="1" si="26"/>
        <v>#DIV/0!</v>
      </c>
      <c r="R92" t="e">
        <f t="shared" ca="1" si="27"/>
        <v>#DIV/0!</v>
      </c>
      <c r="S92" t="e">
        <f t="shared" ca="1" si="28"/>
        <v>#DIV/0!</v>
      </c>
      <c r="T92">
        <f t="shared" ca="1" si="29"/>
        <v>0</v>
      </c>
    </row>
    <row r="93" spans="1:20" x14ac:dyDescent="0.25">
      <c r="A93" s="1">
        <f>+invoerblad!A98</f>
        <v>43587</v>
      </c>
      <c r="B93" s="5">
        <v>88</v>
      </c>
      <c r="C93" s="5">
        <f t="shared" si="32"/>
        <v>7744</v>
      </c>
      <c r="D93" t="str">
        <f>IF(invoerblad!B98="","",invoerblad!B98)</f>
        <v/>
      </c>
      <c r="E93" s="2" t="str">
        <f t="shared" si="30"/>
        <v>LEEG</v>
      </c>
      <c r="F93">
        <f t="shared" si="34"/>
        <v>1</v>
      </c>
      <c r="G93">
        <f t="shared" si="20"/>
        <v>92</v>
      </c>
      <c r="H93">
        <f t="shared" si="31"/>
        <v>0</v>
      </c>
      <c r="I93">
        <f t="shared" si="21"/>
        <v>0</v>
      </c>
      <c r="J93">
        <f t="shared" si="33"/>
        <v>0</v>
      </c>
      <c r="K93">
        <f t="shared" si="23"/>
        <v>0</v>
      </c>
      <c r="N93" t="e">
        <f t="shared" si="24"/>
        <v>#NUM!</v>
      </c>
      <c r="O93" t="e">
        <f t="shared" ca="1" si="22"/>
        <v>#NUM!</v>
      </c>
      <c r="P93" t="e">
        <f t="shared" ca="1" si="25"/>
        <v>#DIV/0!</v>
      </c>
      <c r="Q93" t="e">
        <f t="shared" ca="1" si="26"/>
        <v>#DIV/0!</v>
      </c>
      <c r="R93" t="e">
        <f t="shared" ca="1" si="27"/>
        <v>#DIV/0!</v>
      </c>
      <c r="S93" t="e">
        <f t="shared" ca="1" si="28"/>
        <v>#DIV/0!</v>
      </c>
      <c r="T93">
        <f t="shared" ca="1" si="29"/>
        <v>0</v>
      </c>
    </row>
    <row r="94" spans="1:20" x14ac:dyDescent="0.25">
      <c r="A94" s="1">
        <f>+invoerblad!A99</f>
        <v>43588</v>
      </c>
      <c r="B94" s="5">
        <v>89</v>
      </c>
      <c r="C94" s="5">
        <f t="shared" si="32"/>
        <v>7921</v>
      </c>
      <c r="D94" t="str">
        <f>IF(invoerblad!B99="","",invoerblad!B99)</f>
        <v/>
      </c>
      <c r="E94" s="2" t="str">
        <f t="shared" si="30"/>
        <v>LEEG</v>
      </c>
      <c r="F94">
        <f t="shared" si="34"/>
        <v>1</v>
      </c>
      <c r="G94">
        <f t="shared" si="20"/>
        <v>93</v>
      </c>
      <c r="H94">
        <f t="shared" si="31"/>
        <v>0</v>
      </c>
      <c r="I94">
        <f t="shared" si="21"/>
        <v>0</v>
      </c>
      <c r="J94">
        <f t="shared" si="33"/>
        <v>0</v>
      </c>
      <c r="K94">
        <f t="shared" si="23"/>
        <v>0</v>
      </c>
      <c r="N94" t="e">
        <f t="shared" si="24"/>
        <v>#NUM!</v>
      </c>
      <c r="O94" t="e">
        <f t="shared" ca="1" si="22"/>
        <v>#NUM!</v>
      </c>
      <c r="P94" t="e">
        <f t="shared" ca="1" si="25"/>
        <v>#DIV/0!</v>
      </c>
      <c r="Q94" t="e">
        <f t="shared" ca="1" si="26"/>
        <v>#DIV/0!</v>
      </c>
      <c r="R94" t="e">
        <f t="shared" ca="1" si="27"/>
        <v>#DIV/0!</v>
      </c>
      <c r="S94" t="e">
        <f t="shared" ca="1" si="28"/>
        <v>#DIV/0!</v>
      </c>
      <c r="T94">
        <f t="shared" ca="1" si="29"/>
        <v>0</v>
      </c>
    </row>
    <row r="95" spans="1:20" x14ac:dyDescent="0.25">
      <c r="A95" s="1">
        <f>+invoerblad!A100</f>
        <v>43589</v>
      </c>
      <c r="B95" s="5">
        <v>90</v>
      </c>
      <c r="C95" s="5">
        <f t="shared" si="32"/>
        <v>8100</v>
      </c>
      <c r="D95" t="str">
        <f>IF(invoerblad!B100="","",invoerblad!B100)</f>
        <v/>
      </c>
      <c r="E95" s="2" t="str">
        <f t="shared" si="30"/>
        <v>LEEG</v>
      </c>
      <c r="F95">
        <f t="shared" si="34"/>
        <v>1</v>
      </c>
      <c r="G95">
        <f t="shared" si="20"/>
        <v>94</v>
      </c>
      <c r="H95">
        <f t="shared" si="31"/>
        <v>0</v>
      </c>
      <c r="I95">
        <f t="shared" si="21"/>
        <v>0</v>
      </c>
      <c r="J95">
        <f t="shared" si="33"/>
        <v>0</v>
      </c>
      <c r="K95">
        <f t="shared" si="23"/>
        <v>0</v>
      </c>
      <c r="N95" t="e">
        <f t="shared" si="24"/>
        <v>#NUM!</v>
      </c>
      <c r="O95" t="e">
        <f t="shared" ca="1" si="22"/>
        <v>#NUM!</v>
      </c>
      <c r="P95" t="e">
        <f t="shared" ca="1" si="25"/>
        <v>#DIV/0!</v>
      </c>
      <c r="Q95" t="e">
        <f t="shared" ca="1" si="26"/>
        <v>#DIV/0!</v>
      </c>
      <c r="R95" t="e">
        <f t="shared" ca="1" si="27"/>
        <v>#DIV/0!</v>
      </c>
      <c r="S95" t="e">
        <f t="shared" ca="1" si="28"/>
        <v>#DIV/0!</v>
      </c>
      <c r="T95">
        <f t="shared" ca="1" si="29"/>
        <v>0</v>
      </c>
    </row>
    <row r="96" spans="1:20" x14ac:dyDescent="0.25">
      <c r="A96" s="1">
        <f>+invoerblad!A101</f>
        <v>43590</v>
      </c>
      <c r="B96" s="5">
        <v>91</v>
      </c>
      <c r="C96" s="5">
        <f t="shared" si="32"/>
        <v>8281</v>
      </c>
      <c r="D96" t="str">
        <f>IF(invoerblad!B101="","",invoerblad!B101)</f>
        <v/>
      </c>
      <c r="E96" s="2" t="str">
        <f t="shared" si="30"/>
        <v>LEEG</v>
      </c>
      <c r="F96">
        <f t="shared" si="34"/>
        <v>1</v>
      </c>
      <c r="G96">
        <f t="shared" si="20"/>
        <v>95</v>
      </c>
      <c r="H96">
        <f t="shared" si="31"/>
        <v>0</v>
      </c>
      <c r="I96">
        <f t="shared" si="21"/>
        <v>0</v>
      </c>
      <c r="J96">
        <f t="shared" si="33"/>
        <v>0</v>
      </c>
      <c r="K96">
        <f t="shared" si="23"/>
        <v>0</v>
      </c>
      <c r="N96" t="e">
        <f t="shared" si="24"/>
        <v>#NUM!</v>
      </c>
      <c r="O96" t="e">
        <f t="shared" ca="1" si="22"/>
        <v>#NUM!</v>
      </c>
      <c r="P96" t="e">
        <f t="shared" ca="1" si="25"/>
        <v>#DIV/0!</v>
      </c>
      <c r="Q96" t="e">
        <f t="shared" ca="1" si="26"/>
        <v>#DIV/0!</v>
      </c>
      <c r="R96" t="e">
        <f t="shared" ca="1" si="27"/>
        <v>#DIV/0!</v>
      </c>
      <c r="S96" t="e">
        <f t="shared" ca="1" si="28"/>
        <v>#DIV/0!</v>
      </c>
      <c r="T96">
        <f t="shared" ca="1" si="29"/>
        <v>0</v>
      </c>
    </row>
    <row r="97" spans="1:20" x14ac:dyDescent="0.25">
      <c r="A97" s="1">
        <f>+invoerblad!A102</f>
        <v>43591</v>
      </c>
      <c r="B97" s="5">
        <v>92</v>
      </c>
      <c r="C97" s="5">
        <f t="shared" si="32"/>
        <v>8464</v>
      </c>
      <c r="D97" t="str">
        <f>IF(invoerblad!B102="","",invoerblad!B102)</f>
        <v/>
      </c>
      <c r="E97" s="2" t="str">
        <f t="shared" si="30"/>
        <v>LEEG</v>
      </c>
      <c r="F97">
        <f t="shared" si="34"/>
        <v>1</v>
      </c>
      <c r="G97">
        <f t="shared" si="20"/>
        <v>96</v>
      </c>
      <c r="H97">
        <f t="shared" si="31"/>
        <v>0</v>
      </c>
      <c r="I97">
        <f t="shared" si="21"/>
        <v>0</v>
      </c>
      <c r="J97">
        <f t="shared" si="33"/>
        <v>0</v>
      </c>
      <c r="K97">
        <f t="shared" si="23"/>
        <v>0</v>
      </c>
      <c r="N97" t="e">
        <f t="shared" si="24"/>
        <v>#NUM!</v>
      </c>
      <c r="O97" t="e">
        <f t="shared" ca="1" si="22"/>
        <v>#NUM!</v>
      </c>
      <c r="P97" t="e">
        <f t="shared" ca="1" si="25"/>
        <v>#DIV/0!</v>
      </c>
      <c r="Q97" t="e">
        <f t="shared" ca="1" si="26"/>
        <v>#DIV/0!</v>
      </c>
      <c r="R97" t="e">
        <f t="shared" ca="1" si="27"/>
        <v>#DIV/0!</v>
      </c>
      <c r="S97" t="e">
        <f t="shared" ca="1" si="28"/>
        <v>#DIV/0!</v>
      </c>
      <c r="T97">
        <f t="shared" ca="1" si="29"/>
        <v>0</v>
      </c>
    </row>
    <row r="98" spans="1:20" x14ac:dyDescent="0.25">
      <c r="A98" s="1">
        <f>+invoerblad!A103</f>
        <v>43592</v>
      </c>
      <c r="B98" s="5">
        <v>93</v>
      </c>
      <c r="C98" s="5">
        <f t="shared" si="32"/>
        <v>8649</v>
      </c>
      <c r="D98" t="str">
        <f>IF(invoerblad!B103="","",invoerblad!B103)</f>
        <v/>
      </c>
      <c r="E98" s="2" t="str">
        <f t="shared" si="30"/>
        <v>LEEG</v>
      </c>
      <c r="F98">
        <f t="shared" si="34"/>
        <v>1</v>
      </c>
      <c r="G98">
        <f t="shared" si="20"/>
        <v>97</v>
      </c>
      <c r="H98">
        <f t="shared" si="31"/>
        <v>0</v>
      </c>
      <c r="I98">
        <f t="shared" si="21"/>
        <v>0</v>
      </c>
      <c r="J98">
        <f t="shared" si="33"/>
        <v>0</v>
      </c>
      <c r="K98">
        <f t="shared" si="23"/>
        <v>0</v>
      </c>
      <c r="N98" t="e">
        <f t="shared" si="24"/>
        <v>#NUM!</v>
      </c>
      <c r="O98" t="e">
        <f t="shared" ca="1" si="22"/>
        <v>#NUM!</v>
      </c>
      <c r="P98" t="e">
        <f t="shared" ca="1" si="25"/>
        <v>#DIV/0!</v>
      </c>
      <c r="Q98" t="e">
        <f t="shared" ca="1" si="26"/>
        <v>#DIV/0!</v>
      </c>
      <c r="R98" t="e">
        <f t="shared" ca="1" si="27"/>
        <v>#DIV/0!</v>
      </c>
      <c r="S98" t="e">
        <f t="shared" ca="1" si="28"/>
        <v>#DIV/0!</v>
      </c>
      <c r="T98">
        <f t="shared" ca="1" si="29"/>
        <v>0</v>
      </c>
    </row>
    <row r="99" spans="1:20" x14ac:dyDescent="0.25">
      <c r="A99" s="1">
        <f>+invoerblad!A104</f>
        <v>43593</v>
      </c>
      <c r="B99" s="5">
        <v>94</v>
      </c>
      <c r="C99" s="5">
        <f t="shared" si="32"/>
        <v>8836</v>
      </c>
      <c r="D99" t="str">
        <f>IF(invoerblad!B104="","",invoerblad!B104)</f>
        <v/>
      </c>
      <c r="E99" s="2" t="str">
        <f t="shared" si="30"/>
        <v>LEEG</v>
      </c>
      <c r="F99">
        <f t="shared" si="34"/>
        <v>1</v>
      </c>
      <c r="G99">
        <f t="shared" si="20"/>
        <v>98</v>
      </c>
      <c r="H99">
        <f t="shared" si="31"/>
        <v>0</v>
      </c>
      <c r="I99">
        <f t="shared" si="21"/>
        <v>0</v>
      </c>
      <c r="J99">
        <f t="shared" si="33"/>
        <v>0</v>
      </c>
      <c r="K99">
        <f t="shared" si="23"/>
        <v>0</v>
      </c>
      <c r="N99" t="e">
        <f t="shared" si="24"/>
        <v>#NUM!</v>
      </c>
      <c r="O99" t="e">
        <f t="shared" ref="O99:O125" ca="1" si="35">EXP($AB$2*$B99+$AC$2)</f>
        <v>#NUM!</v>
      </c>
      <c r="P99" t="e">
        <f t="shared" ca="1" si="25"/>
        <v>#DIV/0!</v>
      </c>
      <c r="Q99" t="e">
        <f t="shared" ca="1" si="26"/>
        <v>#DIV/0!</v>
      </c>
      <c r="R99" t="e">
        <f t="shared" ca="1" si="27"/>
        <v>#DIV/0!</v>
      </c>
      <c r="S99" t="e">
        <f t="shared" ca="1" si="28"/>
        <v>#DIV/0!</v>
      </c>
      <c r="T99">
        <f t="shared" ca="1" si="29"/>
        <v>0</v>
      </c>
    </row>
    <row r="100" spans="1:20" x14ac:dyDescent="0.25">
      <c r="A100" s="1">
        <f>+invoerblad!A105</f>
        <v>43594</v>
      </c>
      <c r="B100" s="5">
        <v>95</v>
      </c>
      <c r="C100" s="5">
        <f t="shared" si="32"/>
        <v>9025</v>
      </c>
      <c r="D100" t="str">
        <f>IF(invoerblad!B105="","",invoerblad!B105)</f>
        <v/>
      </c>
      <c r="E100" s="2" t="str">
        <f t="shared" si="30"/>
        <v>LEEG</v>
      </c>
      <c r="F100">
        <f t="shared" si="34"/>
        <v>1</v>
      </c>
      <c r="G100">
        <f t="shared" si="20"/>
        <v>99</v>
      </c>
      <c r="H100">
        <f t="shared" si="31"/>
        <v>0</v>
      </c>
      <c r="I100">
        <f t="shared" si="21"/>
        <v>0</v>
      </c>
      <c r="J100">
        <f t="shared" si="33"/>
        <v>0</v>
      </c>
      <c r="K100">
        <f t="shared" si="23"/>
        <v>0</v>
      </c>
      <c r="N100" t="e">
        <f t="shared" si="24"/>
        <v>#NUM!</v>
      </c>
      <c r="O100" t="e">
        <f t="shared" ca="1" si="35"/>
        <v>#NUM!</v>
      </c>
      <c r="P100" t="e">
        <f t="shared" ca="1" si="25"/>
        <v>#DIV/0!</v>
      </c>
      <c r="Q100" t="e">
        <f t="shared" ca="1" si="26"/>
        <v>#DIV/0!</v>
      </c>
      <c r="R100" t="e">
        <f t="shared" ca="1" si="27"/>
        <v>#DIV/0!</v>
      </c>
      <c r="S100" t="e">
        <f t="shared" ca="1" si="28"/>
        <v>#DIV/0!</v>
      </c>
      <c r="T100">
        <f t="shared" ca="1" si="29"/>
        <v>0</v>
      </c>
    </row>
    <row r="101" spans="1:20" x14ac:dyDescent="0.25">
      <c r="A101" s="1">
        <f>+invoerblad!A106</f>
        <v>43595</v>
      </c>
      <c r="B101" s="5">
        <v>96</v>
      </c>
      <c r="C101" s="5">
        <f t="shared" si="32"/>
        <v>9216</v>
      </c>
      <c r="D101" t="str">
        <f>IF(invoerblad!B106="","",invoerblad!B106)</f>
        <v/>
      </c>
      <c r="E101" s="2" t="str">
        <f t="shared" si="30"/>
        <v>LEEG</v>
      </c>
      <c r="F101">
        <f t="shared" si="34"/>
        <v>1</v>
      </c>
      <c r="G101">
        <f t="shared" si="20"/>
        <v>100</v>
      </c>
      <c r="H101">
        <f t="shared" si="31"/>
        <v>0</v>
      </c>
      <c r="I101">
        <f t="shared" si="21"/>
        <v>0</v>
      </c>
      <c r="J101">
        <f t="shared" si="33"/>
        <v>0</v>
      </c>
      <c r="K101">
        <f t="shared" si="23"/>
        <v>0</v>
      </c>
      <c r="N101" t="e">
        <f t="shared" si="24"/>
        <v>#NUM!</v>
      </c>
      <c r="O101" t="e">
        <f t="shared" ca="1" si="35"/>
        <v>#NUM!</v>
      </c>
      <c r="P101" t="e">
        <f t="shared" ca="1" si="25"/>
        <v>#DIV/0!</v>
      </c>
      <c r="Q101" t="e">
        <f t="shared" ca="1" si="26"/>
        <v>#DIV/0!</v>
      </c>
      <c r="R101" t="e">
        <f t="shared" ca="1" si="27"/>
        <v>#DIV/0!</v>
      </c>
      <c r="S101" t="e">
        <f t="shared" ca="1" si="28"/>
        <v>#DIV/0!</v>
      </c>
      <c r="T101">
        <f t="shared" ca="1" si="29"/>
        <v>0</v>
      </c>
    </row>
    <row r="102" spans="1:20" x14ac:dyDescent="0.25">
      <c r="A102" s="1">
        <f>+invoerblad!A107</f>
        <v>43596</v>
      </c>
      <c r="B102" s="5">
        <v>97</v>
      </c>
      <c r="C102" s="5">
        <f t="shared" si="32"/>
        <v>9409</v>
      </c>
      <c r="D102" t="str">
        <f>IF(invoerblad!B107="","",invoerblad!B107)</f>
        <v/>
      </c>
      <c r="E102" s="2" t="str">
        <f t="shared" si="30"/>
        <v>LEEG</v>
      </c>
      <c r="F102">
        <f t="shared" si="34"/>
        <v>1</v>
      </c>
      <c r="G102">
        <f t="shared" si="20"/>
        <v>101</v>
      </c>
      <c r="H102">
        <f t="shared" si="31"/>
        <v>0</v>
      </c>
      <c r="I102">
        <f t="shared" si="21"/>
        <v>0</v>
      </c>
      <c r="J102">
        <f t="shared" si="33"/>
        <v>0</v>
      </c>
      <c r="K102">
        <f t="shared" si="23"/>
        <v>0</v>
      </c>
      <c r="N102" t="e">
        <f t="shared" si="24"/>
        <v>#NUM!</v>
      </c>
      <c r="O102" t="e">
        <f t="shared" ca="1" si="35"/>
        <v>#NUM!</v>
      </c>
      <c r="P102" t="e">
        <f t="shared" ca="1" si="25"/>
        <v>#DIV/0!</v>
      </c>
      <c r="Q102" t="e">
        <f t="shared" ca="1" si="26"/>
        <v>#DIV/0!</v>
      </c>
      <c r="R102" t="e">
        <f t="shared" ca="1" si="27"/>
        <v>#DIV/0!</v>
      </c>
      <c r="S102" t="e">
        <f t="shared" ca="1" si="28"/>
        <v>#DIV/0!</v>
      </c>
      <c r="T102">
        <f t="shared" ca="1" si="29"/>
        <v>0</v>
      </c>
    </row>
    <row r="103" spans="1:20" x14ac:dyDescent="0.25">
      <c r="A103" s="1">
        <f>+invoerblad!A108</f>
        <v>43597</v>
      </c>
      <c r="B103" s="5">
        <v>98</v>
      </c>
      <c r="C103" s="5">
        <f t="shared" si="32"/>
        <v>9604</v>
      </c>
      <c r="D103" t="str">
        <f>IF(invoerblad!B108="","",invoerblad!B108)</f>
        <v/>
      </c>
      <c r="E103" s="2" t="str">
        <f t="shared" si="30"/>
        <v>LEEG</v>
      </c>
      <c r="F103">
        <f t="shared" si="34"/>
        <v>1</v>
      </c>
      <c r="G103">
        <f t="shared" si="20"/>
        <v>102</v>
      </c>
      <c r="H103">
        <f t="shared" si="31"/>
        <v>0</v>
      </c>
      <c r="I103">
        <f t="shared" si="21"/>
        <v>0</v>
      </c>
      <c r="J103">
        <f t="shared" si="33"/>
        <v>0</v>
      </c>
      <c r="K103">
        <f t="shared" si="23"/>
        <v>0</v>
      </c>
      <c r="N103" t="e">
        <f t="shared" si="24"/>
        <v>#NUM!</v>
      </c>
      <c r="O103" t="e">
        <f t="shared" ca="1" si="35"/>
        <v>#NUM!</v>
      </c>
      <c r="P103" t="e">
        <f t="shared" ca="1" si="25"/>
        <v>#DIV/0!</v>
      </c>
      <c r="Q103" t="e">
        <f t="shared" ca="1" si="26"/>
        <v>#DIV/0!</v>
      </c>
      <c r="R103" t="e">
        <f t="shared" ca="1" si="27"/>
        <v>#DIV/0!</v>
      </c>
      <c r="S103" t="e">
        <f t="shared" ca="1" si="28"/>
        <v>#DIV/0!</v>
      </c>
      <c r="T103">
        <f t="shared" ca="1" si="29"/>
        <v>0</v>
      </c>
    </row>
    <row r="104" spans="1:20" x14ac:dyDescent="0.25">
      <c r="A104" s="1">
        <f>+invoerblad!A109</f>
        <v>43598</v>
      </c>
      <c r="B104" s="5">
        <v>99</v>
      </c>
      <c r="C104" s="5">
        <f t="shared" si="32"/>
        <v>9801</v>
      </c>
      <c r="D104" t="str">
        <f>IF(invoerblad!B109="","",invoerblad!B109)</f>
        <v/>
      </c>
      <c r="E104" s="2" t="str">
        <f t="shared" si="30"/>
        <v>LEEG</v>
      </c>
      <c r="F104">
        <f t="shared" si="34"/>
        <v>1</v>
      </c>
      <c r="G104">
        <f t="shared" si="20"/>
        <v>103</v>
      </c>
      <c r="H104">
        <f t="shared" si="31"/>
        <v>0</v>
      </c>
      <c r="I104">
        <f t="shared" si="21"/>
        <v>0</v>
      </c>
      <c r="J104">
        <f t="shared" si="33"/>
        <v>0</v>
      </c>
      <c r="K104">
        <f t="shared" si="23"/>
        <v>0</v>
      </c>
      <c r="N104" t="e">
        <f t="shared" si="24"/>
        <v>#NUM!</v>
      </c>
      <c r="O104" t="e">
        <f t="shared" ca="1" si="35"/>
        <v>#NUM!</v>
      </c>
      <c r="P104" t="e">
        <f t="shared" ca="1" si="25"/>
        <v>#DIV/0!</v>
      </c>
      <c r="Q104" t="e">
        <f t="shared" ca="1" si="26"/>
        <v>#DIV/0!</v>
      </c>
      <c r="R104" t="e">
        <f t="shared" ca="1" si="27"/>
        <v>#DIV/0!</v>
      </c>
      <c r="S104" t="e">
        <f t="shared" ca="1" si="28"/>
        <v>#DIV/0!</v>
      </c>
      <c r="T104">
        <f t="shared" ca="1" si="29"/>
        <v>0</v>
      </c>
    </row>
    <row r="105" spans="1:20" x14ac:dyDescent="0.25">
      <c r="A105" s="1">
        <f>+invoerblad!A110</f>
        <v>43599</v>
      </c>
      <c r="B105" s="5">
        <v>100</v>
      </c>
      <c r="C105" s="5">
        <f t="shared" si="32"/>
        <v>10000</v>
      </c>
      <c r="D105" t="str">
        <f>IF(invoerblad!B110="","",invoerblad!B110)</f>
        <v/>
      </c>
      <c r="E105" s="2" t="str">
        <f t="shared" si="30"/>
        <v>LEEG</v>
      </c>
      <c r="F105">
        <f t="shared" si="34"/>
        <v>1</v>
      </c>
      <c r="G105">
        <f t="shared" si="20"/>
        <v>104</v>
      </c>
      <c r="H105">
        <f t="shared" si="31"/>
        <v>0</v>
      </c>
      <c r="I105">
        <f t="shared" si="21"/>
        <v>0</v>
      </c>
      <c r="J105">
        <f t="shared" si="33"/>
        <v>0</v>
      </c>
      <c r="K105">
        <f t="shared" si="23"/>
        <v>0</v>
      </c>
      <c r="N105" t="e">
        <f t="shared" si="24"/>
        <v>#NUM!</v>
      </c>
      <c r="O105" t="e">
        <f t="shared" ca="1" si="35"/>
        <v>#NUM!</v>
      </c>
      <c r="P105" t="e">
        <f t="shared" ca="1" si="25"/>
        <v>#DIV/0!</v>
      </c>
      <c r="Q105" t="e">
        <f t="shared" ca="1" si="26"/>
        <v>#DIV/0!</v>
      </c>
      <c r="R105" t="e">
        <f t="shared" ca="1" si="27"/>
        <v>#DIV/0!</v>
      </c>
      <c r="S105" t="e">
        <f t="shared" ca="1" si="28"/>
        <v>#DIV/0!</v>
      </c>
      <c r="T105">
        <f t="shared" ca="1" si="29"/>
        <v>0</v>
      </c>
    </row>
    <row r="106" spans="1:20" x14ac:dyDescent="0.25">
      <c r="A106" s="1">
        <f>+invoerblad!A111</f>
        <v>43600</v>
      </c>
      <c r="B106" s="5">
        <v>101</v>
      </c>
      <c r="C106" s="5">
        <f t="shared" si="32"/>
        <v>10201</v>
      </c>
      <c r="D106" t="str">
        <f>IF(invoerblad!B111="","",invoerblad!B111)</f>
        <v/>
      </c>
      <c r="E106" s="2" t="str">
        <f t="shared" si="30"/>
        <v>LEEG</v>
      </c>
      <c r="F106">
        <f t="shared" si="34"/>
        <v>1</v>
      </c>
      <c r="G106">
        <f t="shared" si="20"/>
        <v>105</v>
      </c>
      <c r="H106">
        <f t="shared" si="31"/>
        <v>0</v>
      </c>
      <c r="I106">
        <f t="shared" si="21"/>
        <v>0</v>
      </c>
      <c r="J106">
        <f t="shared" si="33"/>
        <v>0</v>
      </c>
      <c r="K106">
        <f t="shared" si="23"/>
        <v>0</v>
      </c>
      <c r="N106" t="e">
        <f t="shared" si="24"/>
        <v>#NUM!</v>
      </c>
      <c r="O106" t="e">
        <f t="shared" ca="1" si="35"/>
        <v>#NUM!</v>
      </c>
      <c r="P106" t="e">
        <f t="shared" ca="1" si="25"/>
        <v>#DIV/0!</v>
      </c>
      <c r="Q106" t="e">
        <f t="shared" ca="1" si="26"/>
        <v>#DIV/0!</v>
      </c>
      <c r="R106" t="e">
        <f t="shared" ca="1" si="27"/>
        <v>#DIV/0!</v>
      </c>
      <c r="S106" t="e">
        <f t="shared" ca="1" si="28"/>
        <v>#DIV/0!</v>
      </c>
      <c r="T106">
        <f t="shared" ca="1" si="29"/>
        <v>0</v>
      </c>
    </row>
    <row r="107" spans="1:20" x14ac:dyDescent="0.25">
      <c r="A107" s="1">
        <f>+invoerblad!A112</f>
        <v>43601</v>
      </c>
      <c r="B107" s="5">
        <v>102</v>
      </c>
      <c r="C107" s="5">
        <f t="shared" si="32"/>
        <v>10404</v>
      </c>
      <c r="D107" t="str">
        <f>IF(invoerblad!B112="","",invoerblad!B112)</f>
        <v/>
      </c>
      <c r="E107" s="2" t="str">
        <f t="shared" si="30"/>
        <v>LEEG</v>
      </c>
      <c r="F107">
        <f t="shared" si="34"/>
        <v>1</v>
      </c>
      <c r="G107">
        <f t="shared" si="20"/>
        <v>106</v>
      </c>
      <c r="H107">
        <f t="shared" si="31"/>
        <v>0</v>
      </c>
      <c r="I107">
        <f t="shared" si="21"/>
        <v>0</v>
      </c>
      <c r="J107">
        <f t="shared" si="33"/>
        <v>0</v>
      </c>
      <c r="K107">
        <f t="shared" si="23"/>
        <v>0</v>
      </c>
      <c r="N107" t="e">
        <f t="shared" si="24"/>
        <v>#NUM!</v>
      </c>
      <c r="O107" t="e">
        <f t="shared" ca="1" si="35"/>
        <v>#NUM!</v>
      </c>
      <c r="P107" t="e">
        <f t="shared" ca="1" si="25"/>
        <v>#DIV/0!</v>
      </c>
      <c r="Q107" t="e">
        <f t="shared" ca="1" si="26"/>
        <v>#DIV/0!</v>
      </c>
      <c r="R107" t="e">
        <f t="shared" ca="1" si="27"/>
        <v>#DIV/0!</v>
      </c>
      <c r="S107" t="e">
        <f t="shared" ca="1" si="28"/>
        <v>#DIV/0!</v>
      </c>
      <c r="T107">
        <f t="shared" ca="1" si="29"/>
        <v>0</v>
      </c>
    </row>
    <row r="108" spans="1:20" x14ac:dyDescent="0.25">
      <c r="A108" s="1">
        <f>+invoerblad!A113</f>
        <v>43602</v>
      </c>
      <c r="B108" s="5">
        <v>103</v>
      </c>
      <c r="C108" s="5">
        <f t="shared" si="32"/>
        <v>10609</v>
      </c>
      <c r="D108" t="str">
        <f>IF(invoerblad!B113="","",invoerblad!B113)</f>
        <v/>
      </c>
      <c r="E108" s="2" t="str">
        <f t="shared" si="30"/>
        <v>LEEG</v>
      </c>
      <c r="F108">
        <f t="shared" si="34"/>
        <v>1</v>
      </c>
      <c r="G108">
        <f t="shared" si="20"/>
        <v>107</v>
      </c>
      <c r="H108">
        <f t="shared" si="31"/>
        <v>0</v>
      </c>
      <c r="I108">
        <f t="shared" si="21"/>
        <v>0</v>
      </c>
      <c r="J108">
        <f t="shared" si="33"/>
        <v>0</v>
      </c>
      <c r="K108">
        <f t="shared" si="23"/>
        <v>0</v>
      </c>
      <c r="N108" t="e">
        <f t="shared" si="24"/>
        <v>#NUM!</v>
      </c>
      <c r="O108" t="e">
        <f t="shared" ca="1" si="35"/>
        <v>#NUM!</v>
      </c>
      <c r="P108" t="e">
        <f t="shared" ca="1" si="25"/>
        <v>#DIV/0!</v>
      </c>
      <c r="Q108" t="e">
        <f t="shared" ca="1" si="26"/>
        <v>#DIV/0!</v>
      </c>
      <c r="R108" t="e">
        <f t="shared" ca="1" si="27"/>
        <v>#DIV/0!</v>
      </c>
      <c r="S108" t="e">
        <f t="shared" ca="1" si="28"/>
        <v>#DIV/0!</v>
      </c>
      <c r="T108">
        <f t="shared" ca="1" si="29"/>
        <v>0</v>
      </c>
    </row>
    <row r="109" spans="1:20" x14ac:dyDescent="0.25">
      <c r="A109" s="1">
        <f>+invoerblad!A114</f>
        <v>43603</v>
      </c>
      <c r="B109" s="5">
        <v>104</v>
      </c>
      <c r="C109" s="5">
        <f t="shared" si="32"/>
        <v>10816</v>
      </c>
      <c r="D109" t="str">
        <f>IF(invoerblad!B114="","",invoerblad!B114)</f>
        <v/>
      </c>
      <c r="E109" s="2" t="str">
        <f t="shared" si="30"/>
        <v>LEEG</v>
      </c>
      <c r="F109">
        <f t="shared" si="34"/>
        <v>1</v>
      </c>
      <c r="G109">
        <f t="shared" si="20"/>
        <v>108</v>
      </c>
      <c r="H109">
        <f t="shared" si="31"/>
        <v>0</v>
      </c>
      <c r="I109">
        <f t="shared" si="21"/>
        <v>0</v>
      </c>
      <c r="J109">
        <f t="shared" si="33"/>
        <v>0</v>
      </c>
      <c r="K109">
        <f t="shared" si="23"/>
        <v>0</v>
      </c>
      <c r="N109" t="e">
        <f t="shared" si="24"/>
        <v>#NUM!</v>
      </c>
      <c r="O109" t="e">
        <f t="shared" ca="1" si="35"/>
        <v>#NUM!</v>
      </c>
      <c r="P109" t="e">
        <f t="shared" ca="1" si="25"/>
        <v>#DIV/0!</v>
      </c>
      <c r="Q109" t="e">
        <f t="shared" ca="1" si="26"/>
        <v>#DIV/0!</v>
      </c>
      <c r="R109" t="e">
        <f t="shared" ca="1" si="27"/>
        <v>#DIV/0!</v>
      </c>
      <c r="S109" t="e">
        <f t="shared" ca="1" si="28"/>
        <v>#DIV/0!</v>
      </c>
      <c r="T109">
        <f t="shared" ca="1" si="29"/>
        <v>0</v>
      </c>
    </row>
    <row r="110" spans="1:20" x14ac:dyDescent="0.25">
      <c r="A110" s="1">
        <f>+invoerblad!A115</f>
        <v>43604</v>
      </c>
      <c r="B110" s="5">
        <v>105</v>
      </c>
      <c r="C110" s="5">
        <f t="shared" si="32"/>
        <v>11025</v>
      </c>
      <c r="D110" t="str">
        <f>IF(invoerblad!B115="","",invoerblad!B115)</f>
        <v/>
      </c>
      <c r="E110" s="2" t="str">
        <f t="shared" si="30"/>
        <v>LEEG</v>
      </c>
      <c r="F110">
        <f t="shared" si="34"/>
        <v>1</v>
      </c>
      <c r="G110">
        <f t="shared" si="20"/>
        <v>109</v>
      </c>
      <c r="H110">
        <f t="shared" si="31"/>
        <v>0</v>
      </c>
      <c r="I110">
        <f t="shared" si="21"/>
        <v>0</v>
      </c>
      <c r="J110">
        <f t="shared" si="33"/>
        <v>0</v>
      </c>
      <c r="K110">
        <f t="shared" si="23"/>
        <v>0</v>
      </c>
      <c r="N110" t="e">
        <f t="shared" si="24"/>
        <v>#NUM!</v>
      </c>
      <c r="O110" t="e">
        <f t="shared" ca="1" si="35"/>
        <v>#NUM!</v>
      </c>
      <c r="P110" t="e">
        <f t="shared" ca="1" si="25"/>
        <v>#DIV/0!</v>
      </c>
      <c r="Q110" t="e">
        <f t="shared" ca="1" si="26"/>
        <v>#DIV/0!</v>
      </c>
      <c r="R110" t="e">
        <f t="shared" ca="1" si="27"/>
        <v>#DIV/0!</v>
      </c>
      <c r="S110" t="e">
        <f t="shared" ca="1" si="28"/>
        <v>#DIV/0!</v>
      </c>
      <c r="T110">
        <f t="shared" ca="1" si="29"/>
        <v>0</v>
      </c>
    </row>
    <row r="111" spans="1:20" x14ac:dyDescent="0.25">
      <c r="A111" s="1">
        <f>+invoerblad!A116</f>
        <v>43605</v>
      </c>
      <c r="B111" s="5">
        <v>106</v>
      </c>
      <c r="C111" s="5">
        <f t="shared" si="32"/>
        <v>11236</v>
      </c>
      <c r="D111" t="str">
        <f>IF(invoerblad!B116="","",invoerblad!B116)</f>
        <v/>
      </c>
      <c r="E111" s="2" t="str">
        <f t="shared" si="30"/>
        <v>LEEG</v>
      </c>
      <c r="F111">
        <f t="shared" si="34"/>
        <v>1</v>
      </c>
      <c r="G111">
        <f t="shared" si="20"/>
        <v>110</v>
      </c>
      <c r="H111">
        <f t="shared" si="31"/>
        <v>0</v>
      </c>
      <c r="I111">
        <f t="shared" si="21"/>
        <v>0</v>
      </c>
      <c r="J111">
        <f t="shared" si="33"/>
        <v>0</v>
      </c>
      <c r="K111">
        <f t="shared" si="23"/>
        <v>0</v>
      </c>
      <c r="N111" t="e">
        <f t="shared" si="24"/>
        <v>#NUM!</v>
      </c>
      <c r="O111" t="e">
        <f t="shared" ca="1" si="35"/>
        <v>#NUM!</v>
      </c>
      <c r="P111" t="e">
        <f t="shared" ca="1" si="25"/>
        <v>#DIV/0!</v>
      </c>
      <c r="Q111" t="e">
        <f t="shared" ca="1" si="26"/>
        <v>#DIV/0!</v>
      </c>
      <c r="R111" t="e">
        <f t="shared" ca="1" si="27"/>
        <v>#DIV/0!</v>
      </c>
      <c r="S111" t="e">
        <f t="shared" ca="1" si="28"/>
        <v>#DIV/0!</v>
      </c>
      <c r="T111">
        <f t="shared" ca="1" si="29"/>
        <v>0</v>
      </c>
    </row>
    <row r="112" spans="1:20" x14ac:dyDescent="0.25">
      <c r="A112" s="1">
        <f>+invoerblad!A117</f>
        <v>43606</v>
      </c>
      <c r="B112" s="5">
        <v>107</v>
      </c>
      <c r="C112" s="5">
        <f t="shared" si="32"/>
        <v>11449</v>
      </c>
      <c r="D112" t="str">
        <f>IF(invoerblad!B117="","",invoerblad!B117)</f>
        <v/>
      </c>
      <c r="E112" s="2" t="str">
        <f t="shared" si="30"/>
        <v>LEEG</v>
      </c>
      <c r="F112">
        <f t="shared" si="34"/>
        <v>1</v>
      </c>
      <c r="G112">
        <f t="shared" si="20"/>
        <v>111</v>
      </c>
      <c r="H112">
        <f t="shared" si="31"/>
        <v>0</v>
      </c>
      <c r="I112">
        <f t="shared" si="21"/>
        <v>0</v>
      </c>
      <c r="J112">
        <f t="shared" si="33"/>
        <v>0</v>
      </c>
      <c r="K112">
        <f t="shared" si="23"/>
        <v>0</v>
      </c>
      <c r="N112" t="e">
        <f t="shared" si="24"/>
        <v>#NUM!</v>
      </c>
      <c r="O112" t="e">
        <f t="shared" ca="1" si="35"/>
        <v>#NUM!</v>
      </c>
      <c r="P112" t="e">
        <f t="shared" ca="1" si="25"/>
        <v>#DIV/0!</v>
      </c>
      <c r="Q112" t="e">
        <f t="shared" ca="1" si="26"/>
        <v>#DIV/0!</v>
      </c>
      <c r="R112" t="e">
        <f t="shared" ca="1" si="27"/>
        <v>#DIV/0!</v>
      </c>
      <c r="S112" t="e">
        <f t="shared" ca="1" si="28"/>
        <v>#DIV/0!</v>
      </c>
      <c r="T112">
        <f t="shared" ca="1" si="29"/>
        <v>0</v>
      </c>
    </row>
    <row r="113" spans="1:20" x14ac:dyDescent="0.25">
      <c r="A113" s="1">
        <f>+invoerblad!A118</f>
        <v>43607</v>
      </c>
      <c r="B113" s="5">
        <v>108</v>
      </c>
      <c r="C113" s="5">
        <f t="shared" si="32"/>
        <v>11664</v>
      </c>
      <c r="D113" t="str">
        <f>IF(invoerblad!B118="","",invoerblad!B118)</f>
        <v/>
      </c>
      <c r="E113" s="2" t="str">
        <f t="shared" si="30"/>
        <v>LEEG</v>
      </c>
      <c r="F113">
        <f t="shared" si="34"/>
        <v>1</v>
      </c>
      <c r="G113">
        <f t="shared" si="20"/>
        <v>112</v>
      </c>
      <c r="H113">
        <f t="shared" si="31"/>
        <v>0</v>
      </c>
      <c r="I113">
        <f t="shared" si="21"/>
        <v>0</v>
      </c>
      <c r="J113">
        <f t="shared" si="33"/>
        <v>0</v>
      </c>
      <c r="K113">
        <f t="shared" si="23"/>
        <v>0</v>
      </c>
      <c r="N113" t="e">
        <f t="shared" si="24"/>
        <v>#NUM!</v>
      </c>
      <c r="O113" t="e">
        <f t="shared" ca="1" si="35"/>
        <v>#NUM!</v>
      </c>
      <c r="P113" t="e">
        <f t="shared" ca="1" si="25"/>
        <v>#DIV/0!</v>
      </c>
      <c r="Q113" t="e">
        <f t="shared" ca="1" si="26"/>
        <v>#DIV/0!</v>
      </c>
      <c r="R113" t="e">
        <f t="shared" ca="1" si="27"/>
        <v>#DIV/0!</v>
      </c>
      <c r="S113" t="e">
        <f t="shared" ca="1" si="28"/>
        <v>#DIV/0!</v>
      </c>
      <c r="T113">
        <f t="shared" ca="1" si="29"/>
        <v>0</v>
      </c>
    </row>
    <row r="114" spans="1:20" x14ac:dyDescent="0.25">
      <c r="A114" s="1">
        <f>+invoerblad!A119</f>
        <v>43608</v>
      </c>
      <c r="B114" s="5">
        <v>109</v>
      </c>
      <c r="C114" s="5">
        <f t="shared" si="32"/>
        <v>11881</v>
      </c>
      <c r="D114" t="str">
        <f>IF(invoerblad!B119="","",invoerblad!B119)</f>
        <v/>
      </c>
      <c r="E114" s="2" t="str">
        <f t="shared" si="30"/>
        <v>LEEG</v>
      </c>
      <c r="F114">
        <f t="shared" si="34"/>
        <v>1</v>
      </c>
      <c r="G114">
        <f t="shared" si="20"/>
        <v>113</v>
      </c>
      <c r="H114">
        <f t="shared" si="31"/>
        <v>0</v>
      </c>
      <c r="I114">
        <f t="shared" si="21"/>
        <v>0</v>
      </c>
      <c r="J114">
        <f t="shared" si="33"/>
        <v>0</v>
      </c>
      <c r="K114">
        <f t="shared" si="23"/>
        <v>0</v>
      </c>
      <c r="N114" t="e">
        <f t="shared" si="24"/>
        <v>#NUM!</v>
      </c>
      <c r="O114" t="e">
        <f t="shared" ca="1" si="35"/>
        <v>#NUM!</v>
      </c>
      <c r="P114" t="e">
        <f t="shared" ca="1" si="25"/>
        <v>#DIV/0!</v>
      </c>
      <c r="Q114" t="e">
        <f t="shared" ca="1" si="26"/>
        <v>#DIV/0!</v>
      </c>
      <c r="R114" t="e">
        <f t="shared" ca="1" si="27"/>
        <v>#DIV/0!</v>
      </c>
      <c r="S114" t="e">
        <f t="shared" ca="1" si="28"/>
        <v>#DIV/0!</v>
      </c>
      <c r="T114">
        <f t="shared" ca="1" si="29"/>
        <v>0</v>
      </c>
    </row>
    <row r="115" spans="1:20" x14ac:dyDescent="0.25">
      <c r="A115" s="1">
        <f>+invoerblad!A120</f>
        <v>43609</v>
      </c>
      <c r="B115" s="5">
        <v>110</v>
      </c>
      <c r="C115" s="5">
        <f t="shared" si="32"/>
        <v>12100</v>
      </c>
      <c r="D115" t="str">
        <f>IF(invoerblad!B120="","",invoerblad!B120)</f>
        <v/>
      </c>
      <c r="E115" s="2" t="str">
        <f t="shared" si="30"/>
        <v>LEEG</v>
      </c>
      <c r="F115">
        <f t="shared" si="34"/>
        <v>1</v>
      </c>
      <c r="G115">
        <f t="shared" si="20"/>
        <v>114</v>
      </c>
      <c r="H115">
        <f t="shared" si="31"/>
        <v>0</v>
      </c>
      <c r="I115">
        <f t="shared" si="21"/>
        <v>0</v>
      </c>
      <c r="J115">
        <f t="shared" si="33"/>
        <v>0</v>
      </c>
      <c r="K115">
        <f t="shared" si="23"/>
        <v>0</v>
      </c>
      <c r="N115" t="e">
        <f t="shared" si="24"/>
        <v>#NUM!</v>
      </c>
      <c r="O115" t="e">
        <f t="shared" ca="1" si="35"/>
        <v>#NUM!</v>
      </c>
      <c r="P115" t="e">
        <f t="shared" ca="1" si="25"/>
        <v>#DIV/0!</v>
      </c>
      <c r="Q115" t="e">
        <f t="shared" ca="1" si="26"/>
        <v>#DIV/0!</v>
      </c>
      <c r="R115" t="e">
        <f t="shared" ca="1" si="27"/>
        <v>#DIV/0!</v>
      </c>
      <c r="S115" t="e">
        <f t="shared" ca="1" si="28"/>
        <v>#DIV/0!</v>
      </c>
      <c r="T115">
        <f t="shared" ca="1" si="29"/>
        <v>0</v>
      </c>
    </row>
    <row r="116" spans="1:20" x14ac:dyDescent="0.25">
      <c r="A116" s="1">
        <f>+invoerblad!A121</f>
        <v>43610</v>
      </c>
      <c r="B116" s="5">
        <v>111</v>
      </c>
      <c r="C116" s="5">
        <f t="shared" si="32"/>
        <v>12321</v>
      </c>
      <c r="D116" t="str">
        <f>IF(invoerblad!B121="","",invoerblad!B121)</f>
        <v/>
      </c>
      <c r="E116" s="2" t="str">
        <f t="shared" si="30"/>
        <v>LEEG</v>
      </c>
      <c r="F116">
        <f t="shared" si="34"/>
        <v>1</v>
      </c>
      <c r="G116">
        <f t="shared" ref="G116:G125" si="36">IF(F116=0,F116+1,G115+F116)</f>
        <v>115</v>
      </c>
      <c r="H116">
        <f t="shared" si="31"/>
        <v>0</v>
      </c>
      <c r="I116">
        <f t="shared" ref="I116:I125" si="37">IF(F116=0,H116,I117)</f>
        <v>0</v>
      </c>
      <c r="J116">
        <f t="shared" si="33"/>
        <v>0</v>
      </c>
      <c r="K116">
        <f t="shared" si="23"/>
        <v>0</v>
      </c>
      <c r="N116" t="e">
        <f t="shared" si="24"/>
        <v>#NUM!</v>
      </c>
      <c r="O116" t="e">
        <f t="shared" ca="1" si="35"/>
        <v>#NUM!</v>
      </c>
      <c r="P116" t="e">
        <f t="shared" ca="1" si="25"/>
        <v>#DIV/0!</v>
      </c>
      <c r="Q116" t="e">
        <f t="shared" ca="1" si="26"/>
        <v>#DIV/0!</v>
      </c>
      <c r="R116" t="e">
        <f t="shared" ca="1" si="27"/>
        <v>#DIV/0!</v>
      </c>
      <c r="S116" t="e">
        <f t="shared" ca="1" si="28"/>
        <v>#DIV/0!</v>
      </c>
      <c r="T116">
        <f t="shared" ca="1" si="29"/>
        <v>0</v>
      </c>
    </row>
    <row r="117" spans="1:20" x14ac:dyDescent="0.25">
      <c r="A117" s="1">
        <f>+invoerblad!A122</f>
        <v>43611</v>
      </c>
      <c r="B117" s="5">
        <v>112</v>
      </c>
      <c r="C117" s="5">
        <f t="shared" si="32"/>
        <v>12544</v>
      </c>
      <c r="D117" t="str">
        <f>IF(invoerblad!B122="","",invoerblad!B122)</f>
        <v/>
      </c>
      <c r="E117" s="2" t="str">
        <f t="shared" si="30"/>
        <v>LEEG</v>
      </c>
      <c r="F117">
        <f t="shared" si="34"/>
        <v>1</v>
      </c>
      <c r="G117">
        <f t="shared" si="36"/>
        <v>116</v>
      </c>
      <c r="H117">
        <f t="shared" si="31"/>
        <v>0</v>
      </c>
      <c r="I117">
        <f t="shared" si="37"/>
        <v>0</v>
      </c>
      <c r="J117">
        <f t="shared" si="33"/>
        <v>0</v>
      </c>
      <c r="K117">
        <f t="shared" si="23"/>
        <v>0</v>
      </c>
      <c r="N117" t="e">
        <f t="shared" si="24"/>
        <v>#NUM!</v>
      </c>
      <c r="O117" t="e">
        <f t="shared" ca="1" si="35"/>
        <v>#NUM!</v>
      </c>
      <c r="P117" t="e">
        <f t="shared" ca="1" si="25"/>
        <v>#DIV/0!</v>
      </c>
      <c r="Q117" t="e">
        <f t="shared" ca="1" si="26"/>
        <v>#DIV/0!</v>
      </c>
      <c r="R117" t="e">
        <f t="shared" ca="1" si="27"/>
        <v>#DIV/0!</v>
      </c>
      <c r="S117" t="e">
        <f t="shared" ca="1" si="28"/>
        <v>#DIV/0!</v>
      </c>
      <c r="T117">
        <f t="shared" ca="1" si="29"/>
        <v>0</v>
      </c>
    </row>
    <row r="118" spans="1:20" x14ac:dyDescent="0.25">
      <c r="A118" s="1">
        <f>+invoerblad!A123</f>
        <v>43612</v>
      </c>
      <c r="B118" s="5">
        <v>113</v>
      </c>
      <c r="C118" s="5">
        <f t="shared" si="32"/>
        <v>12769</v>
      </c>
      <c r="D118" t="str">
        <f>IF(invoerblad!B123="","",invoerblad!B123)</f>
        <v/>
      </c>
      <c r="E118" s="2" t="str">
        <f t="shared" si="30"/>
        <v>LEEG</v>
      </c>
      <c r="F118">
        <f t="shared" si="34"/>
        <v>1</v>
      </c>
      <c r="G118">
        <f t="shared" si="36"/>
        <v>117</v>
      </c>
      <c r="H118">
        <f t="shared" si="31"/>
        <v>0</v>
      </c>
      <c r="I118">
        <f t="shared" si="37"/>
        <v>0</v>
      </c>
      <c r="J118">
        <f t="shared" si="33"/>
        <v>0</v>
      </c>
      <c r="K118">
        <f t="shared" si="23"/>
        <v>0</v>
      </c>
      <c r="N118" t="e">
        <f t="shared" si="24"/>
        <v>#NUM!</v>
      </c>
      <c r="O118" t="e">
        <f t="shared" ca="1" si="35"/>
        <v>#NUM!</v>
      </c>
      <c r="P118" t="e">
        <f t="shared" ca="1" si="25"/>
        <v>#DIV/0!</v>
      </c>
      <c r="Q118" t="e">
        <f t="shared" ca="1" si="26"/>
        <v>#DIV/0!</v>
      </c>
      <c r="R118" t="e">
        <f t="shared" ca="1" si="27"/>
        <v>#DIV/0!</v>
      </c>
      <c r="S118" t="e">
        <f t="shared" ca="1" si="28"/>
        <v>#DIV/0!</v>
      </c>
      <c r="T118">
        <f t="shared" ca="1" si="29"/>
        <v>0</v>
      </c>
    </row>
    <row r="119" spans="1:20" x14ac:dyDescent="0.25">
      <c r="A119" s="1">
        <f>+invoerblad!A124</f>
        <v>43613</v>
      </c>
      <c r="B119" s="5">
        <v>114</v>
      </c>
      <c r="C119" s="5">
        <f t="shared" si="32"/>
        <v>12996</v>
      </c>
      <c r="D119" t="str">
        <f>IF(invoerblad!B124="","",invoerblad!B124)</f>
        <v/>
      </c>
      <c r="E119" s="2" t="str">
        <f t="shared" si="30"/>
        <v>LEEG</v>
      </c>
      <c r="F119">
        <f t="shared" si="34"/>
        <v>1</v>
      </c>
      <c r="G119">
        <f t="shared" si="36"/>
        <v>118</v>
      </c>
      <c r="H119">
        <f t="shared" si="31"/>
        <v>0</v>
      </c>
      <c r="I119">
        <f t="shared" si="37"/>
        <v>0</v>
      </c>
      <c r="J119">
        <f t="shared" si="33"/>
        <v>0</v>
      </c>
      <c r="K119">
        <f t="shared" si="23"/>
        <v>0</v>
      </c>
      <c r="N119" t="e">
        <f t="shared" si="24"/>
        <v>#NUM!</v>
      </c>
      <c r="O119" t="e">
        <f t="shared" ca="1" si="35"/>
        <v>#NUM!</v>
      </c>
      <c r="P119" t="e">
        <f t="shared" ca="1" si="25"/>
        <v>#DIV/0!</v>
      </c>
      <c r="Q119" t="e">
        <f t="shared" ca="1" si="26"/>
        <v>#DIV/0!</v>
      </c>
      <c r="R119" t="e">
        <f t="shared" ca="1" si="27"/>
        <v>#DIV/0!</v>
      </c>
      <c r="S119" t="e">
        <f t="shared" ca="1" si="28"/>
        <v>#DIV/0!</v>
      </c>
      <c r="T119">
        <f t="shared" ca="1" si="29"/>
        <v>0</v>
      </c>
    </row>
    <row r="120" spans="1:20" x14ac:dyDescent="0.25">
      <c r="A120" s="1">
        <f>+invoerblad!A125</f>
        <v>43614</v>
      </c>
      <c r="B120" s="5">
        <v>115</v>
      </c>
      <c r="C120" s="5">
        <f t="shared" si="32"/>
        <v>13225</v>
      </c>
      <c r="D120" t="str">
        <f>IF(invoerblad!B125="","",invoerblad!B125)</f>
        <v/>
      </c>
      <c r="E120" s="2" t="str">
        <f t="shared" si="30"/>
        <v>LEEG</v>
      </c>
      <c r="F120">
        <f t="shared" si="34"/>
        <v>1</v>
      </c>
      <c r="G120">
        <f t="shared" si="36"/>
        <v>119</v>
      </c>
      <c r="H120">
        <f t="shared" si="31"/>
        <v>0</v>
      </c>
      <c r="I120">
        <f t="shared" si="37"/>
        <v>0</v>
      </c>
      <c r="J120">
        <f t="shared" si="33"/>
        <v>0</v>
      </c>
      <c r="K120">
        <f t="shared" si="23"/>
        <v>0</v>
      </c>
      <c r="N120" t="e">
        <f t="shared" si="24"/>
        <v>#NUM!</v>
      </c>
      <c r="O120" t="e">
        <f t="shared" ca="1" si="35"/>
        <v>#NUM!</v>
      </c>
      <c r="P120" t="e">
        <f t="shared" ca="1" si="25"/>
        <v>#DIV/0!</v>
      </c>
      <c r="Q120" t="e">
        <f t="shared" ca="1" si="26"/>
        <v>#DIV/0!</v>
      </c>
      <c r="R120" t="e">
        <f t="shared" ca="1" si="27"/>
        <v>#DIV/0!</v>
      </c>
      <c r="S120" t="e">
        <f t="shared" ca="1" si="28"/>
        <v>#DIV/0!</v>
      </c>
      <c r="T120">
        <f t="shared" ca="1" si="29"/>
        <v>0</v>
      </c>
    </row>
    <row r="121" spans="1:20" x14ac:dyDescent="0.25">
      <c r="A121" s="1">
        <f>+invoerblad!A126</f>
        <v>43615</v>
      </c>
      <c r="B121" s="5">
        <v>116</v>
      </c>
      <c r="C121" s="5">
        <f t="shared" si="32"/>
        <v>13456</v>
      </c>
      <c r="D121" t="str">
        <f>IF(invoerblad!B126="","",invoerblad!B126)</f>
        <v/>
      </c>
      <c r="E121" s="2" t="str">
        <f t="shared" si="30"/>
        <v>LEEG</v>
      </c>
      <c r="F121">
        <f t="shared" si="34"/>
        <v>1</v>
      </c>
      <c r="G121">
        <f t="shared" si="36"/>
        <v>120</v>
      </c>
      <c r="H121">
        <f t="shared" si="31"/>
        <v>0</v>
      </c>
      <c r="I121">
        <f t="shared" si="37"/>
        <v>0</v>
      </c>
      <c r="J121">
        <f t="shared" si="33"/>
        <v>0</v>
      </c>
      <c r="K121">
        <f t="shared" si="23"/>
        <v>0</v>
      </c>
      <c r="N121" t="e">
        <f t="shared" si="24"/>
        <v>#NUM!</v>
      </c>
      <c r="O121" t="e">
        <f t="shared" ca="1" si="35"/>
        <v>#NUM!</v>
      </c>
      <c r="P121" t="e">
        <f t="shared" ca="1" si="25"/>
        <v>#DIV/0!</v>
      </c>
      <c r="Q121" t="e">
        <f t="shared" ca="1" si="26"/>
        <v>#DIV/0!</v>
      </c>
      <c r="R121" t="e">
        <f t="shared" ca="1" si="27"/>
        <v>#DIV/0!</v>
      </c>
      <c r="S121" t="e">
        <f t="shared" ca="1" si="28"/>
        <v>#DIV/0!</v>
      </c>
      <c r="T121">
        <f t="shared" ca="1" si="29"/>
        <v>0</v>
      </c>
    </row>
    <row r="122" spans="1:20" x14ac:dyDescent="0.25">
      <c r="A122" s="1">
        <f>+invoerblad!A127</f>
        <v>43616</v>
      </c>
      <c r="B122" s="5">
        <v>117</v>
      </c>
      <c r="C122" s="5">
        <f t="shared" si="32"/>
        <v>13689</v>
      </c>
      <c r="D122" t="str">
        <f>IF(invoerblad!B127="","",invoerblad!B127)</f>
        <v/>
      </c>
      <c r="E122" s="2" t="str">
        <f t="shared" si="30"/>
        <v>LEEG</v>
      </c>
      <c r="F122">
        <f t="shared" si="34"/>
        <v>1</v>
      </c>
      <c r="G122">
        <f t="shared" si="36"/>
        <v>121</v>
      </c>
      <c r="H122">
        <f t="shared" si="31"/>
        <v>0</v>
      </c>
      <c r="I122">
        <f t="shared" si="37"/>
        <v>0</v>
      </c>
      <c r="J122">
        <f t="shared" si="33"/>
        <v>0</v>
      </c>
      <c r="K122">
        <f t="shared" si="23"/>
        <v>0</v>
      </c>
      <c r="N122" t="e">
        <f t="shared" si="24"/>
        <v>#NUM!</v>
      </c>
      <c r="O122" t="e">
        <f t="shared" ca="1" si="35"/>
        <v>#NUM!</v>
      </c>
      <c r="P122" t="e">
        <f t="shared" ca="1" si="25"/>
        <v>#DIV/0!</v>
      </c>
      <c r="Q122" t="e">
        <f t="shared" ca="1" si="26"/>
        <v>#DIV/0!</v>
      </c>
      <c r="R122" t="e">
        <f t="shared" ca="1" si="27"/>
        <v>#DIV/0!</v>
      </c>
      <c r="S122" t="e">
        <f t="shared" ca="1" si="28"/>
        <v>#DIV/0!</v>
      </c>
      <c r="T122">
        <f t="shared" ca="1" si="29"/>
        <v>0</v>
      </c>
    </row>
    <row r="123" spans="1:20" x14ac:dyDescent="0.25">
      <c r="A123" s="1">
        <f>+invoerblad!A128</f>
        <v>43617</v>
      </c>
      <c r="B123" s="5">
        <v>118</v>
      </c>
      <c r="C123" s="5">
        <f t="shared" si="32"/>
        <v>13924</v>
      </c>
      <c r="D123" t="str">
        <f>IF(invoerblad!B128="","",invoerblad!B128)</f>
        <v/>
      </c>
      <c r="E123" s="2" t="str">
        <f t="shared" si="30"/>
        <v>LEEG</v>
      </c>
      <c r="F123">
        <f t="shared" si="34"/>
        <v>1</v>
      </c>
      <c r="G123">
        <f t="shared" si="36"/>
        <v>122</v>
      </c>
      <c r="H123">
        <f t="shared" si="31"/>
        <v>0</v>
      </c>
      <c r="I123">
        <f t="shared" si="37"/>
        <v>0</v>
      </c>
      <c r="J123">
        <f t="shared" si="33"/>
        <v>0</v>
      </c>
      <c r="K123">
        <f t="shared" si="23"/>
        <v>0</v>
      </c>
      <c r="N123" t="e">
        <f t="shared" si="24"/>
        <v>#NUM!</v>
      </c>
      <c r="O123" t="e">
        <f t="shared" ca="1" si="35"/>
        <v>#NUM!</v>
      </c>
      <c r="P123" t="e">
        <f t="shared" ca="1" si="25"/>
        <v>#DIV/0!</v>
      </c>
      <c r="Q123" t="e">
        <f t="shared" ca="1" si="26"/>
        <v>#DIV/0!</v>
      </c>
      <c r="R123" t="e">
        <f t="shared" ca="1" si="27"/>
        <v>#DIV/0!</v>
      </c>
      <c r="S123" t="e">
        <f t="shared" ca="1" si="28"/>
        <v>#DIV/0!</v>
      </c>
      <c r="T123">
        <f t="shared" ca="1" si="29"/>
        <v>0</v>
      </c>
    </row>
    <row r="124" spans="1:20" x14ac:dyDescent="0.25">
      <c r="A124" s="1">
        <f>+invoerblad!A129</f>
        <v>43618</v>
      </c>
      <c r="B124" s="5">
        <v>119</v>
      </c>
      <c r="C124" s="5">
        <f t="shared" si="32"/>
        <v>14161</v>
      </c>
      <c r="D124" t="str">
        <f>IF(invoerblad!B129="","",invoerblad!B129)</f>
        <v/>
      </c>
      <c r="E124" s="2" t="str">
        <f t="shared" si="30"/>
        <v>LEEG</v>
      </c>
      <c r="F124">
        <f t="shared" si="34"/>
        <v>1</v>
      </c>
      <c r="G124">
        <f t="shared" si="36"/>
        <v>123</v>
      </c>
      <c r="H124">
        <f t="shared" si="31"/>
        <v>0</v>
      </c>
      <c r="I124">
        <f t="shared" si="37"/>
        <v>0</v>
      </c>
      <c r="J124">
        <f t="shared" si="33"/>
        <v>0</v>
      </c>
      <c r="K124">
        <f t="shared" si="23"/>
        <v>0</v>
      </c>
      <c r="N124" t="e">
        <f t="shared" si="24"/>
        <v>#NUM!</v>
      </c>
      <c r="O124" t="e">
        <f t="shared" ca="1" si="35"/>
        <v>#NUM!</v>
      </c>
      <c r="P124" t="e">
        <f t="shared" ca="1" si="25"/>
        <v>#DIV/0!</v>
      </c>
      <c r="Q124" t="e">
        <f t="shared" ca="1" si="26"/>
        <v>#DIV/0!</v>
      </c>
      <c r="R124" t="e">
        <f t="shared" ca="1" si="27"/>
        <v>#DIV/0!</v>
      </c>
      <c r="S124" t="e">
        <f t="shared" ca="1" si="28"/>
        <v>#DIV/0!</v>
      </c>
      <c r="T124">
        <f t="shared" ca="1" si="29"/>
        <v>0</v>
      </c>
    </row>
    <row r="125" spans="1:20" x14ac:dyDescent="0.25">
      <c r="A125" s="1">
        <f>+invoerblad!A130</f>
        <v>43619</v>
      </c>
      <c r="B125" s="5">
        <v>120</v>
      </c>
      <c r="C125" s="5">
        <f t="shared" si="32"/>
        <v>14400</v>
      </c>
      <c r="D125" t="str">
        <f>IF(invoerblad!B130="","",invoerblad!B130)</f>
        <v/>
      </c>
      <c r="E125" s="2" t="str">
        <f t="shared" si="30"/>
        <v>LEEG</v>
      </c>
      <c r="F125">
        <f t="shared" si="34"/>
        <v>1</v>
      </c>
      <c r="G125">
        <f t="shared" si="36"/>
        <v>124</v>
      </c>
      <c r="H125">
        <f t="shared" si="31"/>
        <v>0</v>
      </c>
      <c r="I125">
        <f t="shared" si="37"/>
        <v>0</v>
      </c>
      <c r="J125">
        <f t="shared" si="33"/>
        <v>0</v>
      </c>
      <c r="K125">
        <f t="shared" si="23"/>
        <v>0</v>
      </c>
      <c r="N125" t="e">
        <f t="shared" si="24"/>
        <v>#NUM!</v>
      </c>
      <c r="O125" t="e">
        <f t="shared" ca="1" si="35"/>
        <v>#NUM!</v>
      </c>
      <c r="P125" t="e">
        <f t="shared" ca="1" si="25"/>
        <v>#DIV/0!</v>
      </c>
      <c r="Q125" t="e">
        <f t="shared" ca="1" si="26"/>
        <v>#DIV/0!</v>
      </c>
      <c r="R125" t="e">
        <f t="shared" ca="1" si="27"/>
        <v>#DIV/0!</v>
      </c>
      <c r="S125" t="e">
        <f t="shared" ca="1" si="28"/>
        <v>#DIV/0!</v>
      </c>
      <c r="T125">
        <f t="shared" ca="1" si="29"/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showGridLines="0" view="pageLayout" topLeftCell="A58" zoomScale="80" zoomScaleNormal="100" zoomScalePageLayoutView="80" workbookViewId="0">
      <selection activeCell="I8" sqref="I8"/>
    </sheetView>
  </sheetViews>
  <sheetFormatPr defaultRowHeight="15" x14ac:dyDescent="0.25"/>
  <cols>
    <col min="7" max="7" width="9.5703125" customWidth="1"/>
    <col min="8" max="8" width="9.140625" customWidth="1"/>
    <col min="10" max="10" width="9.42578125" customWidth="1"/>
    <col min="12" max="12" width="9.42578125" customWidth="1"/>
  </cols>
  <sheetData>
    <row r="1" spans="1:14" ht="18.75" x14ac:dyDescent="0.3">
      <c r="C1" s="10" t="s">
        <v>47</v>
      </c>
      <c r="D1" s="10" t="str">
        <f>+invoerblad!B1</f>
        <v>Volk 1</v>
      </c>
    </row>
    <row r="2" spans="1:14" ht="18.75" x14ac:dyDescent="0.3">
      <c r="C2" s="10" t="s">
        <v>48</v>
      </c>
      <c r="D2" s="10" t="str">
        <f>+invoerblad!B2</f>
        <v>Naam</v>
      </c>
    </row>
    <row r="3" spans="1:14" ht="18.75" x14ac:dyDescent="0.3">
      <c r="C3" s="10" t="s">
        <v>49</v>
      </c>
      <c r="D3" s="10" t="str">
        <f>+invoerblad!B3</f>
        <v>Locatie</v>
      </c>
    </row>
    <row r="5" spans="1:14" ht="18.75" x14ac:dyDescent="0.3">
      <c r="B5" s="10" t="s">
        <v>50</v>
      </c>
      <c r="J5" s="43">
        <f>invoerblad!A8</f>
        <v>43497</v>
      </c>
      <c r="K5" s="6" t="s">
        <v>51</v>
      </c>
      <c r="L5" s="43">
        <f>invoerblad!A97</f>
        <v>43586</v>
      </c>
    </row>
    <row r="6" spans="1:14" ht="18.75" x14ac:dyDescent="0.3">
      <c r="B6" s="10"/>
      <c r="G6" s="47" t="s">
        <v>52</v>
      </c>
      <c r="H6" s="46"/>
      <c r="I6" s="51" t="s">
        <v>116</v>
      </c>
      <c r="J6" s="50"/>
      <c r="K6" s="52"/>
      <c r="L6" s="49" t="s">
        <v>53</v>
      </c>
      <c r="M6" s="48"/>
      <c r="N6" s="46"/>
    </row>
    <row r="7" spans="1:14" ht="18.75" x14ac:dyDescent="0.3">
      <c r="B7" s="10" t="s">
        <v>54</v>
      </c>
      <c r="G7" s="53">
        <f ca="1">+rekenblad!Z2</f>
        <v>0</v>
      </c>
      <c r="H7" s="46" t="s">
        <v>55</v>
      </c>
      <c r="I7" s="53">
        <f ca="1">+rekenblad!Z2</f>
        <v>0</v>
      </c>
      <c r="J7" s="60" t="s">
        <v>55</v>
      </c>
      <c r="K7" s="46"/>
      <c r="L7" s="53">
        <f ca="1">+rekenblad!Z2</f>
        <v>0</v>
      </c>
      <c r="M7" s="48" t="s">
        <v>55</v>
      </c>
      <c r="N7" s="46"/>
    </row>
    <row r="8" spans="1:14" ht="18.75" x14ac:dyDescent="0.3">
      <c r="B8" s="10" t="s">
        <v>56</v>
      </c>
      <c r="G8" s="53">
        <f ca="1">+rekenblad!AB3</f>
        <v>0</v>
      </c>
      <c r="H8" s="54" t="s">
        <v>57</v>
      </c>
      <c r="I8" s="55" t="e">
        <f ca="1">rekenblad!AB2*100</f>
        <v>#NUM!</v>
      </c>
      <c r="J8" s="56" t="s">
        <v>57</v>
      </c>
      <c r="K8" s="45"/>
      <c r="L8" s="53" t="e">
        <f ca="1">rekenblad!AB4*100</f>
        <v>#DIV/0!</v>
      </c>
      <c r="M8" s="48" t="s">
        <v>57</v>
      </c>
      <c r="N8" s="46"/>
    </row>
    <row r="9" spans="1:14" ht="18.75" x14ac:dyDescent="0.3">
      <c r="B9" s="10" t="s">
        <v>58</v>
      </c>
      <c r="G9" s="57" t="e">
        <f ca="1">+rekenblad!AA3</f>
        <v>#DIV/0!</v>
      </c>
      <c r="H9" s="58"/>
      <c r="I9" s="57" t="e">
        <f ca="1">rekenblad!AA2</f>
        <v>#NUM!</v>
      </c>
      <c r="J9" s="59"/>
      <c r="K9" s="45"/>
      <c r="L9" s="57" t="e">
        <f ca="1">rekenblad!AA4</f>
        <v>#DIV/0!</v>
      </c>
      <c r="M9" s="59"/>
      <c r="N9" s="45"/>
    </row>
    <row r="10" spans="1:14" ht="18.75" x14ac:dyDescent="0.3">
      <c r="B10" s="10"/>
      <c r="G10" s="10"/>
    </row>
    <row r="11" spans="1:14" ht="18.75" x14ac:dyDescent="0.3">
      <c r="B11" s="10" t="s">
        <v>59</v>
      </c>
      <c r="G11" s="10"/>
    </row>
    <row r="12" spans="1:14" ht="18.75" x14ac:dyDescent="0.3">
      <c r="B12" s="10"/>
      <c r="C12" s="10" t="s">
        <v>60</v>
      </c>
      <c r="G12" s="10"/>
    </row>
    <row r="13" spans="1:14" ht="18.75" x14ac:dyDescent="0.3">
      <c r="A13" s="62" t="s">
        <v>61</v>
      </c>
      <c r="B13" s="10" t="s">
        <v>117</v>
      </c>
      <c r="G13" s="10"/>
    </row>
    <row r="14" spans="1:14" ht="18.75" x14ac:dyDescent="0.3">
      <c r="B14" s="10"/>
      <c r="C14" s="10" t="s">
        <v>62</v>
      </c>
      <c r="G14" s="10"/>
    </row>
    <row r="15" spans="1:14" ht="18.75" x14ac:dyDescent="0.3">
      <c r="B15" s="10"/>
      <c r="C15" s="10" t="s">
        <v>118</v>
      </c>
      <c r="G15" s="10"/>
    </row>
    <row r="16" spans="1:14" ht="18.75" x14ac:dyDescent="0.3">
      <c r="A16" s="64" t="s">
        <v>63</v>
      </c>
      <c r="B16" s="10" t="s">
        <v>119</v>
      </c>
      <c r="G16" s="10"/>
    </row>
    <row r="17" spans="1:7" ht="18.75" x14ac:dyDescent="0.3">
      <c r="A17" s="63" t="s">
        <v>64</v>
      </c>
      <c r="B17" s="10" t="s">
        <v>120</v>
      </c>
      <c r="G17" s="10"/>
    </row>
    <row r="18" spans="1:7" ht="18.75" x14ac:dyDescent="0.3">
      <c r="B18" s="10"/>
      <c r="C18" s="10" t="s">
        <v>121</v>
      </c>
      <c r="G18" s="10"/>
    </row>
    <row r="19" spans="1:7" ht="18.75" x14ac:dyDescent="0.3">
      <c r="B19" s="10"/>
    </row>
  </sheetData>
  <conditionalFormatting sqref="G7">
    <cfRule type="cellIs" dxfId="98" priority="37" operator="between">
      <formula>5.001</formula>
      <formula>9.999</formula>
    </cfRule>
    <cfRule type="cellIs" dxfId="97" priority="38" operator="greaterThan">
      <formula>10</formula>
    </cfRule>
    <cfRule type="cellIs" dxfId="96" priority="39" operator="between">
      <formula>5.00001</formula>
      <formula>9.999</formula>
    </cfRule>
    <cfRule type="cellIs" dxfId="95" priority="40" operator="between">
      <formula>0</formula>
      <formula>5</formula>
    </cfRule>
    <cfRule type="cellIs" dxfId="94" priority="41" operator="between">
      <formula>"0$N$5"</formula>
      <formula>5</formula>
    </cfRule>
  </conditionalFormatting>
  <conditionalFormatting sqref="I8">
    <cfRule type="cellIs" dxfId="93" priority="26" operator="greaterThan">
      <formula>3.5</formula>
    </cfRule>
    <cfRule type="cellIs" dxfId="92" priority="27" operator="between">
      <formula>2.5</formula>
      <formula>3.4999</formula>
    </cfRule>
    <cfRule type="cellIs" dxfId="91" priority="28" operator="between">
      <formula>0</formula>
      <formula>2.499</formula>
    </cfRule>
  </conditionalFormatting>
  <conditionalFormatting sqref="L8">
    <cfRule type="cellIs" dxfId="90" priority="23" operator="greaterThan">
      <formula>3.5</formula>
    </cfRule>
    <cfRule type="cellIs" dxfId="89" priority="24" operator="between">
      <formula>2.5</formula>
      <formula>3.4999</formula>
    </cfRule>
    <cfRule type="cellIs" dxfId="88" priority="25" operator="between">
      <formula>0</formula>
      <formula>2.499</formula>
    </cfRule>
  </conditionalFormatting>
  <conditionalFormatting sqref="G8">
    <cfRule type="cellIs" dxfId="87" priority="20" operator="greaterThan">
      <formula>3.5</formula>
    </cfRule>
    <cfRule type="cellIs" dxfId="86" priority="21" operator="between">
      <formula>2.5</formula>
      <formula>3.4999</formula>
    </cfRule>
    <cfRule type="cellIs" dxfId="85" priority="22" operator="between">
      <formula>0</formula>
      <formula>2.499</formula>
    </cfRule>
  </conditionalFormatting>
  <conditionalFormatting sqref="G9">
    <cfRule type="cellIs" dxfId="84" priority="17" operator="lessThan">
      <formula>0.98</formula>
    </cfRule>
    <cfRule type="cellIs" dxfId="83" priority="18" operator="between">
      <formula>0.98</formula>
      <formula>0.99</formula>
    </cfRule>
    <cfRule type="cellIs" dxfId="82" priority="19" operator="greaterThan">
      <formula>0.99</formula>
    </cfRule>
  </conditionalFormatting>
  <conditionalFormatting sqref="I9">
    <cfRule type="cellIs" dxfId="81" priority="14" operator="lessThan">
      <formula>0.98</formula>
    </cfRule>
    <cfRule type="cellIs" dxfId="80" priority="15" operator="between">
      <formula>0.98</formula>
      <formula>0.99</formula>
    </cfRule>
    <cfRule type="cellIs" dxfId="79" priority="16" operator="greaterThan">
      <formula>0.99</formula>
    </cfRule>
  </conditionalFormatting>
  <conditionalFormatting sqref="L9">
    <cfRule type="cellIs" dxfId="78" priority="11" operator="lessThan">
      <formula>0.98</formula>
    </cfRule>
    <cfRule type="cellIs" dxfId="77" priority="12" operator="between">
      <formula>0.98</formula>
      <formula>0.99</formula>
    </cfRule>
    <cfRule type="cellIs" dxfId="76" priority="13" operator="greaterThan">
      <formula>0.99</formula>
    </cfRule>
  </conditionalFormatting>
  <conditionalFormatting sqref="I7">
    <cfRule type="cellIs" dxfId="75" priority="6" operator="between">
      <formula>5.001</formula>
      <formula>9.999</formula>
    </cfRule>
    <cfRule type="cellIs" dxfId="74" priority="7" operator="greaterThan">
      <formula>10</formula>
    </cfRule>
    <cfRule type="cellIs" dxfId="73" priority="8" operator="between">
      <formula>5.00001</formula>
      <formula>9.999</formula>
    </cfRule>
    <cfRule type="cellIs" dxfId="72" priority="9" operator="between">
      <formula>0</formula>
      <formula>5</formula>
    </cfRule>
    <cfRule type="cellIs" dxfId="71" priority="10" operator="between">
      <formula>"0$N$5"</formula>
      <formula>5</formula>
    </cfRule>
  </conditionalFormatting>
  <conditionalFormatting sqref="L7">
    <cfRule type="cellIs" dxfId="70" priority="1" operator="between">
      <formula>5.001</formula>
      <formula>9.999</formula>
    </cfRule>
    <cfRule type="cellIs" dxfId="69" priority="2" operator="greaterThan">
      <formula>10</formula>
    </cfRule>
    <cfRule type="cellIs" dxfId="68" priority="3" operator="between">
      <formula>5.00001</formula>
      <formula>9.999</formula>
    </cfRule>
    <cfRule type="cellIs" dxfId="67" priority="4" operator="between">
      <formula>0</formula>
      <formula>5</formula>
    </cfRule>
    <cfRule type="cellIs" dxfId="66" priority="5" operator="between">
      <formula>"0$N$5"</formula>
      <formula>5</formula>
    </cfRule>
  </conditionalFormatting>
  <pageMargins left="0.25" right="0.25" top="0.75" bottom="0.75" header="0.3" footer="0.3"/>
  <pageSetup paperSize="9" scale="62" orientation="portrait" r:id="rId1"/>
  <headerFooter>
    <oddHeader>&amp;C&amp;20
Rapport Groeifactor berekening op basis van meting mijtval per dag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showGridLines="0" view="pageLayout" topLeftCell="A34" zoomScale="90" zoomScaleNormal="100" zoomScalePageLayoutView="90" workbookViewId="0">
      <selection activeCell="A17" sqref="A17"/>
    </sheetView>
  </sheetViews>
  <sheetFormatPr defaultRowHeight="15" x14ac:dyDescent="0.25"/>
  <cols>
    <col min="10" max="10" width="9.42578125" customWidth="1"/>
    <col min="12" max="12" width="9.42578125" customWidth="1"/>
  </cols>
  <sheetData>
    <row r="1" spans="1:14" ht="18.75" x14ac:dyDescent="0.3">
      <c r="C1" s="10" t="s">
        <v>47</v>
      </c>
      <c r="D1" s="10" t="str">
        <f>+invoerblad!B1</f>
        <v>Volk 1</v>
      </c>
    </row>
    <row r="2" spans="1:14" ht="18.75" x14ac:dyDescent="0.3">
      <c r="C2" s="10" t="s">
        <v>48</v>
      </c>
      <c r="D2" s="10" t="str">
        <f>+invoerblad!B2</f>
        <v>Naam</v>
      </c>
    </row>
    <row r="3" spans="1:14" ht="18.75" x14ac:dyDescent="0.3">
      <c r="C3" s="10" t="s">
        <v>49</v>
      </c>
      <c r="D3" s="10" t="str">
        <f>+invoerblad!B3</f>
        <v>Locatie</v>
      </c>
    </row>
    <row r="5" spans="1:14" ht="18.75" x14ac:dyDescent="0.3">
      <c r="B5" s="10" t="s">
        <v>50</v>
      </c>
      <c r="J5" s="43">
        <f>invoerblad!A8</f>
        <v>43497</v>
      </c>
      <c r="K5" s="6" t="s">
        <v>51</v>
      </c>
      <c r="L5" s="43">
        <f>invoerblad!A97</f>
        <v>43586</v>
      </c>
    </row>
    <row r="6" spans="1:14" ht="18.75" x14ac:dyDescent="0.3">
      <c r="B6" s="10"/>
      <c r="G6" s="47" t="s">
        <v>52</v>
      </c>
      <c r="H6" s="46"/>
      <c r="I6" s="51" t="s">
        <v>116</v>
      </c>
      <c r="J6" s="50"/>
      <c r="K6" s="52"/>
      <c r="L6" s="49" t="s">
        <v>53</v>
      </c>
      <c r="M6" s="48"/>
      <c r="N6" s="46"/>
    </row>
    <row r="7" spans="1:14" ht="18.75" x14ac:dyDescent="0.3">
      <c r="B7" s="10" t="s">
        <v>54</v>
      </c>
      <c r="G7" s="53">
        <f ca="1">+rekenblad!Z2</f>
        <v>0</v>
      </c>
      <c r="H7" s="46" t="s">
        <v>55</v>
      </c>
      <c r="I7" s="53">
        <f ca="1">+rekenblad!Z2</f>
        <v>0</v>
      </c>
      <c r="J7" s="60" t="s">
        <v>55</v>
      </c>
      <c r="K7" s="46"/>
      <c r="L7" s="53">
        <f ca="1">+rekenblad!Z2</f>
        <v>0</v>
      </c>
      <c r="M7" s="48" t="s">
        <v>55</v>
      </c>
      <c r="N7" s="46"/>
    </row>
    <row r="8" spans="1:14" ht="18.75" x14ac:dyDescent="0.3">
      <c r="B8" s="10" t="s">
        <v>56</v>
      </c>
      <c r="G8" s="53">
        <f ca="1">+rekenblad!AB3</f>
        <v>0</v>
      </c>
      <c r="H8" s="61" t="s">
        <v>57</v>
      </c>
      <c r="I8" s="55" t="e">
        <f ca="1">rekenblad!AB2*100</f>
        <v>#NUM!</v>
      </c>
      <c r="J8" s="56" t="s">
        <v>57</v>
      </c>
      <c r="K8" s="45"/>
      <c r="L8" s="53" t="e">
        <f ca="1">rekenblad!AB4*100</f>
        <v>#DIV/0!</v>
      </c>
      <c r="M8" s="48" t="s">
        <v>57</v>
      </c>
      <c r="N8" s="46"/>
    </row>
    <row r="9" spans="1:14" ht="18.75" x14ac:dyDescent="0.3">
      <c r="B9" s="10" t="s">
        <v>58</v>
      </c>
      <c r="G9" s="57" t="e">
        <f ca="1">+rekenblad!AA3</f>
        <v>#DIV/0!</v>
      </c>
      <c r="H9" s="58"/>
      <c r="I9" s="57" t="e">
        <f ca="1">rekenblad!AA2</f>
        <v>#NUM!</v>
      </c>
      <c r="J9" s="59"/>
      <c r="K9" s="45"/>
      <c r="L9" s="57" t="e">
        <f ca="1">rekenblad!AA4</f>
        <v>#DIV/0!</v>
      </c>
      <c r="M9" s="44"/>
      <c r="N9" s="45"/>
    </row>
    <row r="10" spans="1:14" ht="18.75" x14ac:dyDescent="0.3">
      <c r="B10" s="10"/>
      <c r="G10" s="10"/>
    </row>
    <row r="11" spans="1:14" ht="18.75" x14ac:dyDescent="0.3">
      <c r="B11" s="10" t="s">
        <v>59</v>
      </c>
      <c r="G11" s="10"/>
    </row>
    <row r="12" spans="1:14" ht="18.75" x14ac:dyDescent="0.3">
      <c r="B12" s="10"/>
      <c r="C12" s="10" t="s">
        <v>60</v>
      </c>
      <c r="G12" s="10"/>
    </row>
    <row r="13" spans="1:14" ht="18.75" x14ac:dyDescent="0.3">
      <c r="A13" s="62" t="s">
        <v>61</v>
      </c>
      <c r="B13" s="10" t="s">
        <v>122</v>
      </c>
      <c r="G13" s="10"/>
    </row>
    <row r="14" spans="1:14" ht="18.75" x14ac:dyDescent="0.3">
      <c r="B14" s="10"/>
      <c r="C14" s="10" t="s">
        <v>62</v>
      </c>
      <c r="G14" s="10"/>
    </row>
    <row r="15" spans="1:14" ht="18.75" x14ac:dyDescent="0.3">
      <c r="B15" s="10"/>
      <c r="C15" s="10" t="s">
        <v>118</v>
      </c>
      <c r="G15" s="10"/>
    </row>
    <row r="16" spans="1:14" ht="18.75" x14ac:dyDescent="0.3">
      <c r="A16" s="64" t="s">
        <v>63</v>
      </c>
      <c r="B16" s="10" t="s">
        <v>123</v>
      </c>
      <c r="G16" s="10"/>
    </row>
    <row r="17" spans="1:7" ht="18.75" x14ac:dyDescent="0.3">
      <c r="A17" s="63" t="s">
        <v>64</v>
      </c>
      <c r="B17" s="10" t="s">
        <v>120</v>
      </c>
      <c r="G17" s="10"/>
    </row>
    <row r="18" spans="1:7" ht="18.75" x14ac:dyDescent="0.3">
      <c r="B18" s="10"/>
      <c r="C18" s="10" t="s">
        <v>65</v>
      </c>
      <c r="G18" s="10"/>
    </row>
    <row r="19" spans="1:7" ht="18.75" x14ac:dyDescent="0.3">
      <c r="B19" s="10"/>
    </row>
  </sheetData>
  <conditionalFormatting sqref="G7">
    <cfRule type="cellIs" dxfId="65" priority="32" operator="between">
      <formula>5.001</formula>
      <formula>9.999</formula>
    </cfRule>
    <cfRule type="cellIs" dxfId="64" priority="33" operator="greaterThan">
      <formula>10</formula>
    </cfRule>
    <cfRule type="cellIs" dxfId="63" priority="34" operator="between">
      <formula>5.00001</formula>
      <formula>9.999</formula>
    </cfRule>
    <cfRule type="cellIs" dxfId="62" priority="35" operator="between">
      <formula>0</formula>
      <formula>5</formula>
    </cfRule>
    <cfRule type="cellIs" dxfId="61" priority="36" operator="between">
      <formula>"0$N$5"</formula>
      <formula>5</formula>
    </cfRule>
  </conditionalFormatting>
  <conditionalFormatting sqref="I8">
    <cfRule type="cellIs" dxfId="60" priority="29" operator="greaterThan">
      <formula>3.5</formula>
    </cfRule>
    <cfRule type="cellIs" dxfId="59" priority="30" operator="between">
      <formula>2.5</formula>
      <formula>3.4999</formula>
    </cfRule>
    <cfRule type="cellIs" dxfId="58" priority="31" operator="between">
      <formula>0</formula>
      <formula>2.499</formula>
    </cfRule>
  </conditionalFormatting>
  <conditionalFormatting sqref="L8">
    <cfRule type="cellIs" dxfId="57" priority="26" operator="greaterThan">
      <formula>3.5</formula>
    </cfRule>
    <cfRule type="cellIs" dxfId="56" priority="27" operator="between">
      <formula>2.5</formula>
      <formula>3.4999</formula>
    </cfRule>
    <cfRule type="cellIs" dxfId="55" priority="28" operator="between">
      <formula>0</formula>
      <formula>2.499</formula>
    </cfRule>
  </conditionalFormatting>
  <conditionalFormatting sqref="G9">
    <cfRule type="cellIs" dxfId="54" priority="20" operator="lessThan">
      <formula>0.98</formula>
    </cfRule>
    <cfRule type="cellIs" dxfId="53" priority="21" operator="between">
      <formula>0.98</formula>
      <formula>0.99</formula>
    </cfRule>
    <cfRule type="cellIs" dxfId="52" priority="22" operator="greaterThan">
      <formula>0.99</formula>
    </cfRule>
  </conditionalFormatting>
  <conditionalFormatting sqref="I9">
    <cfRule type="cellIs" dxfId="51" priority="17" operator="lessThan">
      <formula>0.98</formula>
    </cfRule>
    <cfRule type="cellIs" dxfId="50" priority="18" operator="between">
      <formula>0.98</formula>
      <formula>0.99</formula>
    </cfRule>
    <cfRule type="cellIs" dxfId="49" priority="19" operator="greaterThan">
      <formula>0.99</formula>
    </cfRule>
  </conditionalFormatting>
  <conditionalFormatting sqref="L9">
    <cfRule type="cellIs" dxfId="48" priority="14" operator="lessThan">
      <formula>0.98</formula>
    </cfRule>
    <cfRule type="cellIs" dxfId="47" priority="15" operator="between">
      <formula>0.98</formula>
      <formula>0.99</formula>
    </cfRule>
    <cfRule type="cellIs" dxfId="46" priority="16" operator="greaterThan">
      <formula>0.99</formula>
    </cfRule>
  </conditionalFormatting>
  <conditionalFormatting sqref="I7">
    <cfRule type="cellIs" dxfId="45" priority="9" operator="between">
      <formula>5.001</formula>
      <formula>9.999</formula>
    </cfRule>
    <cfRule type="cellIs" dxfId="44" priority="10" operator="greaterThan">
      <formula>10</formula>
    </cfRule>
    <cfRule type="cellIs" dxfId="43" priority="11" operator="between">
      <formula>5.00001</formula>
      <formula>9.999</formula>
    </cfRule>
    <cfRule type="cellIs" dxfId="42" priority="12" operator="between">
      <formula>0</formula>
      <formula>5</formula>
    </cfRule>
    <cfRule type="cellIs" dxfId="41" priority="13" operator="between">
      <formula>"0$N$5"</formula>
      <formula>5</formula>
    </cfRule>
  </conditionalFormatting>
  <conditionalFormatting sqref="L7">
    <cfRule type="cellIs" dxfId="40" priority="4" operator="between">
      <formula>5.001</formula>
      <formula>9.999</formula>
    </cfRule>
    <cfRule type="cellIs" dxfId="39" priority="5" operator="greaterThan">
      <formula>10</formula>
    </cfRule>
    <cfRule type="cellIs" dxfId="38" priority="6" operator="between">
      <formula>5.00001</formula>
      <formula>9.999</formula>
    </cfRule>
    <cfRule type="cellIs" dxfId="37" priority="7" operator="between">
      <formula>0</formula>
      <formula>5</formula>
    </cfRule>
    <cfRule type="cellIs" dxfId="36" priority="8" operator="between">
      <formula>"0$N$5"</formula>
      <formula>5</formula>
    </cfRule>
  </conditionalFormatting>
  <conditionalFormatting sqref="G8">
    <cfRule type="cellIs" dxfId="35" priority="1" operator="greaterThan">
      <formula>3.5</formula>
    </cfRule>
    <cfRule type="cellIs" dxfId="34" priority="2" operator="between">
      <formula>2.5</formula>
      <formula>3.4999</formula>
    </cfRule>
    <cfRule type="cellIs" dxfId="33" priority="3" operator="between">
      <formula>0</formula>
      <formula>2.499</formula>
    </cfRule>
  </conditionalFormatting>
  <pageMargins left="0.25" right="0.25" top="0.75" bottom="0.75" header="0.3" footer="0.3"/>
  <pageSetup paperSize="9" scale="62" orientation="portrait" r:id="rId1"/>
  <headerFooter>
    <oddHeader>&amp;C&amp;20
Rapport Groeifactor berekening op basis van meting mijtval per dag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showGridLines="0" view="pageLayout" zoomScale="90" zoomScaleNormal="100" zoomScalePageLayoutView="90" workbookViewId="0">
      <selection activeCell="A17" sqref="A17"/>
    </sheetView>
  </sheetViews>
  <sheetFormatPr defaultRowHeight="15" x14ac:dyDescent="0.25"/>
  <cols>
    <col min="10" max="10" width="9.42578125" customWidth="1"/>
    <col min="12" max="12" width="9.42578125" customWidth="1"/>
  </cols>
  <sheetData>
    <row r="1" spans="1:14" ht="18.75" x14ac:dyDescent="0.3">
      <c r="C1" s="10" t="s">
        <v>47</v>
      </c>
      <c r="D1" s="10" t="str">
        <f>+invoerblad!B1</f>
        <v>Volk 1</v>
      </c>
    </row>
    <row r="2" spans="1:14" ht="18.75" x14ac:dyDescent="0.3">
      <c r="C2" s="10" t="s">
        <v>48</v>
      </c>
      <c r="D2" s="10" t="str">
        <f>+invoerblad!B2</f>
        <v>Naam</v>
      </c>
    </row>
    <row r="3" spans="1:14" ht="18.75" x14ac:dyDescent="0.3">
      <c r="C3" s="10" t="s">
        <v>49</v>
      </c>
      <c r="D3" s="10" t="str">
        <f>+invoerblad!B3</f>
        <v>Locatie</v>
      </c>
    </row>
    <row r="5" spans="1:14" ht="18.75" x14ac:dyDescent="0.3">
      <c r="B5" s="10" t="s">
        <v>50</v>
      </c>
      <c r="J5" s="43">
        <f>invoerblad!A8</f>
        <v>43497</v>
      </c>
      <c r="K5" s="6" t="s">
        <v>51</v>
      </c>
      <c r="L5" s="43">
        <f>invoerblad!A97</f>
        <v>43586</v>
      </c>
    </row>
    <row r="6" spans="1:14" ht="18.75" x14ac:dyDescent="0.3">
      <c r="B6" s="10"/>
      <c r="G6" s="47" t="s">
        <v>52</v>
      </c>
      <c r="H6" s="46"/>
      <c r="I6" s="51" t="s">
        <v>116</v>
      </c>
      <c r="J6" s="50"/>
      <c r="K6" s="52"/>
      <c r="L6" s="49" t="s">
        <v>53</v>
      </c>
      <c r="M6" s="48"/>
      <c r="N6" s="46"/>
    </row>
    <row r="7" spans="1:14" ht="18.75" x14ac:dyDescent="0.3">
      <c r="B7" s="10" t="s">
        <v>54</v>
      </c>
      <c r="G7" s="53">
        <f ca="1">+rekenblad!Z2</f>
        <v>0</v>
      </c>
      <c r="H7" s="54" t="s">
        <v>55</v>
      </c>
      <c r="I7" s="53">
        <f ca="1">+rekenblad!Z2</f>
        <v>0</v>
      </c>
      <c r="J7" s="48" t="s">
        <v>55</v>
      </c>
      <c r="K7" s="46"/>
      <c r="L7" s="53">
        <f ca="1">+rekenblad!Z2</f>
        <v>0</v>
      </c>
      <c r="M7" s="48" t="s">
        <v>55</v>
      </c>
      <c r="N7" s="46"/>
    </row>
    <row r="8" spans="1:14" ht="18.75" x14ac:dyDescent="0.3">
      <c r="B8" s="10" t="s">
        <v>56</v>
      </c>
      <c r="G8" s="53">
        <f ca="1">+rekenblad!AB3</f>
        <v>0</v>
      </c>
      <c r="H8" s="46" t="s">
        <v>57</v>
      </c>
      <c r="I8" s="55" t="e">
        <f ca="1">rekenblad!AB2*100</f>
        <v>#NUM!</v>
      </c>
      <c r="J8" s="44" t="s">
        <v>57</v>
      </c>
      <c r="K8" s="45"/>
      <c r="L8" s="53" t="e">
        <f ca="1">rekenblad!AB4*100</f>
        <v>#DIV/0!</v>
      </c>
      <c r="M8" s="48" t="s">
        <v>57</v>
      </c>
      <c r="N8" s="46"/>
    </row>
    <row r="9" spans="1:14" ht="18.75" x14ac:dyDescent="0.3">
      <c r="B9" s="10" t="s">
        <v>58</v>
      </c>
      <c r="G9" s="57" t="e">
        <f ca="1">+rekenblad!AA3</f>
        <v>#DIV/0!</v>
      </c>
      <c r="H9" s="45"/>
      <c r="I9" s="57" t="e">
        <f ca="1">rekenblad!AA2</f>
        <v>#NUM!</v>
      </c>
      <c r="J9" s="44"/>
      <c r="K9" s="45"/>
      <c r="L9" s="57" t="e">
        <f ca="1">rekenblad!AA4</f>
        <v>#DIV/0!</v>
      </c>
      <c r="M9" s="44"/>
      <c r="N9" s="45"/>
    </row>
    <row r="10" spans="1:14" ht="18.75" x14ac:dyDescent="0.3">
      <c r="B10" s="10"/>
      <c r="G10" s="10"/>
    </row>
    <row r="11" spans="1:14" ht="18.75" x14ac:dyDescent="0.3">
      <c r="B11" s="10" t="s">
        <v>59</v>
      </c>
      <c r="G11" s="10"/>
    </row>
    <row r="12" spans="1:14" ht="18.75" x14ac:dyDescent="0.3">
      <c r="B12" s="10"/>
      <c r="C12" s="10" t="s">
        <v>60</v>
      </c>
      <c r="G12" s="10"/>
    </row>
    <row r="13" spans="1:14" ht="18.75" x14ac:dyDescent="0.3">
      <c r="A13" s="62" t="s">
        <v>61</v>
      </c>
      <c r="B13" s="10" t="s">
        <v>122</v>
      </c>
      <c r="G13" s="10"/>
    </row>
    <row r="14" spans="1:14" ht="18.75" x14ac:dyDescent="0.3">
      <c r="B14" s="10"/>
      <c r="C14" s="10" t="s">
        <v>62</v>
      </c>
      <c r="G14" s="10"/>
    </row>
    <row r="15" spans="1:14" ht="18.75" x14ac:dyDescent="0.3">
      <c r="B15" s="10"/>
      <c r="C15" s="10" t="s">
        <v>118</v>
      </c>
      <c r="G15" s="10"/>
    </row>
    <row r="16" spans="1:14" ht="18.75" x14ac:dyDescent="0.3">
      <c r="A16" s="64" t="s">
        <v>63</v>
      </c>
      <c r="B16" s="10" t="s">
        <v>124</v>
      </c>
      <c r="G16" s="10"/>
    </row>
    <row r="17" spans="1:7" ht="18.75" x14ac:dyDescent="0.3">
      <c r="A17" s="63" t="s">
        <v>64</v>
      </c>
      <c r="B17" s="10" t="s">
        <v>120</v>
      </c>
      <c r="G17" s="10"/>
    </row>
    <row r="18" spans="1:7" ht="18.75" x14ac:dyDescent="0.3">
      <c r="B18" s="10"/>
      <c r="C18" s="10" t="s">
        <v>121</v>
      </c>
      <c r="G18" s="10"/>
    </row>
    <row r="19" spans="1:7" ht="18.75" x14ac:dyDescent="0.3">
      <c r="B19" s="10"/>
    </row>
  </sheetData>
  <conditionalFormatting sqref="G7">
    <cfRule type="cellIs" dxfId="32" priority="29" operator="between">
      <formula>5.001</formula>
      <formula>9.999</formula>
    </cfRule>
    <cfRule type="cellIs" dxfId="31" priority="30" operator="greaterThan">
      <formula>10</formula>
    </cfRule>
    <cfRule type="cellIs" dxfId="30" priority="31" operator="between">
      <formula>5.00001</formula>
      <formula>9.999</formula>
    </cfRule>
    <cfRule type="cellIs" dxfId="29" priority="32" operator="between">
      <formula>0</formula>
      <formula>5</formula>
    </cfRule>
    <cfRule type="cellIs" dxfId="28" priority="33" operator="between">
      <formula>"0$N$5"</formula>
      <formula>5</formula>
    </cfRule>
  </conditionalFormatting>
  <conditionalFormatting sqref="I8">
    <cfRule type="cellIs" dxfId="27" priority="26" operator="greaterThan">
      <formula>3.5</formula>
    </cfRule>
    <cfRule type="cellIs" dxfId="26" priority="27" operator="between">
      <formula>2.5</formula>
      <formula>3.4999</formula>
    </cfRule>
    <cfRule type="cellIs" dxfId="25" priority="28" operator="between">
      <formula>0</formula>
      <formula>2.499</formula>
    </cfRule>
  </conditionalFormatting>
  <conditionalFormatting sqref="L8">
    <cfRule type="cellIs" dxfId="24" priority="23" operator="greaterThan">
      <formula>3.5</formula>
    </cfRule>
    <cfRule type="cellIs" dxfId="23" priority="24" operator="between">
      <formula>2.5</formula>
      <formula>3.4999</formula>
    </cfRule>
    <cfRule type="cellIs" dxfId="22" priority="25" operator="between">
      <formula>0</formula>
      <formula>2.499</formula>
    </cfRule>
  </conditionalFormatting>
  <conditionalFormatting sqref="G8">
    <cfRule type="cellIs" dxfId="21" priority="20" operator="greaterThan">
      <formula>3.5</formula>
    </cfRule>
    <cfRule type="cellIs" dxfId="20" priority="21" operator="between">
      <formula>2.5</formula>
      <formula>3.4999</formula>
    </cfRule>
    <cfRule type="cellIs" dxfId="19" priority="22" operator="between">
      <formula>0</formula>
      <formula>2.499</formula>
    </cfRule>
  </conditionalFormatting>
  <conditionalFormatting sqref="G9">
    <cfRule type="cellIs" dxfId="18" priority="17" operator="lessThan">
      <formula>0.98</formula>
    </cfRule>
    <cfRule type="cellIs" dxfId="17" priority="18" operator="between">
      <formula>0.98</formula>
      <formula>0.99</formula>
    </cfRule>
    <cfRule type="cellIs" dxfId="16" priority="19" operator="greaterThan">
      <formula>0.99</formula>
    </cfRule>
  </conditionalFormatting>
  <conditionalFormatting sqref="I9">
    <cfRule type="cellIs" dxfId="15" priority="14" operator="lessThan">
      <formula>0.98</formula>
    </cfRule>
    <cfRule type="cellIs" dxfId="14" priority="15" operator="between">
      <formula>0.98</formula>
      <formula>0.99</formula>
    </cfRule>
    <cfRule type="cellIs" dxfId="13" priority="16" operator="greaterThan">
      <formula>0.99</formula>
    </cfRule>
  </conditionalFormatting>
  <conditionalFormatting sqref="L9">
    <cfRule type="cellIs" dxfId="12" priority="11" operator="lessThan">
      <formula>0.98</formula>
    </cfRule>
    <cfRule type="cellIs" dxfId="11" priority="12" operator="between">
      <formula>0.98</formula>
      <formula>0.99</formula>
    </cfRule>
    <cfRule type="cellIs" dxfId="10" priority="13" operator="greaterThan">
      <formula>0.99</formula>
    </cfRule>
  </conditionalFormatting>
  <conditionalFormatting sqref="I7">
    <cfRule type="cellIs" dxfId="9" priority="6" operator="between">
      <formula>5.001</formula>
      <formula>9.999</formula>
    </cfRule>
    <cfRule type="cellIs" dxfId="8" priority="7" operator="greaterThan">
      <formula>10</formula>
    </cfRule>
    <cfRule type="cellIs" dxfId="7" priority="8" operator="between">
      <formula>5.00001</formula>
      <formula>9.999</formula>
    </cfRule>
    <cfRule type="cellIs" dxfId="6" priority="9" operator="between">
      <formula>0</formula>
      <formula>5</formula>
    </cfRule>
    <cfRule type="cellIs" dxfId="5" priority="10" operator="between">
      <formula>"0$N$5"</formula>
      <formula>5</formula>
    </cfRule>
  </conditionalFormatting>
  <conditionalFormatting sqref="L7">
    <cfRule type="cellIs" dxfId="4" priority="1" operator="between">
      <formula>5.001</formula>
      <formula>9.999</formula>
    </cfRule>
    <cfRule type="cellIs" dxfId="3" priority="2" operator="greaterThan">
      <formula>10</formula>
    </cfRule>
    <cfRule type="cellIs" dxfId="2" priority="3" operator="between">
      <formula>5.00001</formula>
      <formula>9.999</formula>
    </cfRule>
    <cfRule type="cellIs" dxfId="1" priority="4" operator="between">
      <formula>0</formula>
      <formula>5</formula>
    </cfRule>
    <cfRule type="cellIs" dxfId="0" priority="5" operator="between">
      <formula>"0$N$5"</formula>
      <formula>5</formula>
    </cfRule>
  </conditionalFormatting>
  <pageMargins left="0.25" right="0.25" top="0.75" bottom="0.75" header="0.3" footer="0.3"/>
  <pageSetup paperSize="9" scale="62" orientation="portrait" r:id="rId1"/>
  <headerFooter>
    <oddHeader>&amp;C&amp;20
Rapport Groeifactor berekening op basis van meting mijtval per dag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L323"/>
  <sheetViews>
    <sheetView topLeftCell="O1" workbookViewId="0">
      <pane ySplit="1" topLeftCell="A222" activePane="bottomLeft" state="frozen"/>
      <selection pane="bottomLeft" activeCell="AA161" sqref="AA161:AA248"/>
    </sheetView>
  </sheetViews>
  <sheetFormatPr defaultRowHeight="15" x14ac:dyDescent="0.25"/>
  <cols>
    <col min="1" max="1" width="28.140625" bestFit="1" customWidth="1"/>
    <col min="2" max="2" width="12" bestFit="1" customWidth="1"/>
    <col min="3" max="4" width="12.28515625" bestFit="1" customWidth="1"/>
    <col min="5" max="6" width="10.7109375" bestFit="1" customWidth="1"/>
    <col min="7" max="7" width="13.85546875" bestFit="1" customWidth="1"/>
    <col min="8" max="8" width="11.85546875" bestFit="1" customWidth="1"/>
    <col min="9" max="9" width="10.7109375" customWidth="1"/>
    <col min="10" max="10" width="13.85546875" bestFit="1" customWidth="1"/>
    <col min="11" max="11" width="10.7109375" bestFit="1" customWidth="1"/>
    <col min="12" max="12" width="13.85546875" bestFit="1" customWidth="1"/>
    <col min="13" max="13" width="10.7109375" bestFit="1" customWidth="1"/>
    <col min="14" max="14" width="12.42578125" bestFit="1" customWidth="1"/>
    <col min="15" max="15" width="11.85546875" bestFit="1" customWidth="1"/>
    <col min="16" max="16" width="10.7109375" bestFit="1" customWidth="1"/>
    <col min="17" max="17" width="13.85546875" bestFit="1" customWidth="1"/>
    <col min="18" max="19" width="10.7109375" bestFit="1" customWidth="1"/>
    <col min="20" max="20" width="11.140625" bestFit="1" customWidth="1"/>
    <col min="21" max="21" width="10.7109375" bestFit="1" customWidth="1"/>
    <col min="22" max="22" width="15" style="6" bestFit="1" customWidth="1"/>
    <col min="23" max="23" width="15" style="6" customWidth="1"/>
    <col min="24" max="24" width="10.7109375" style="6" bestFit="1" customWidth="1"/>
    <col min="25" max="25" width="11.5703125" style="6" bestFit="1" customWidth="1"/>
    <col min="26" max="26" width="15" style="6" bestFit="1" customWidth="1"/>
    <col min="27" max="27" width="12.28515625" style="6" bestFit="1" customWidth="1"/>
    <col min="28" max="28" width="11.28515625" bestFit="1" customWidth="1"/>
    <col min="29" max="29" width="14.42578125" bestFit="1" customWidth="1"/>
    <col min="30" max="31" width="15" bestFit="1" customWidth="1"/>
  </cols>
  <sheetData>
    <row r="1" spans="1:31" x14ac:dyDescent="0.25">
      <c r="A1" s="17" t="s">
        <v>0</v>
      </c>
      <c r="B1" s="27" t="s">
        <v>66</v>
      </c>
      <c r="C1" s="27" t="s">
        <v>67</v>
      </c>
      <c r="D1" s="24" t="s">
        <v>68</v>
      </c>
      <c r="E1" s="24" t="s">
        <v>69</v>
      </c>
      <c r="F1" s="24" t="s">
        <v>70</v>
      </c>
      <c r="G1" s="24" t="s">
        <v>71</v>
      </c>
      <c r="H1" s="24" t="s">
        <v>72</v>
      </c>
      <c r="I1" s="27" t="s">
        <v>73</v>
      </c>
      <c r="J1" s="24" t="s">
        <v>74</v>
      </c>
      <c r="K1" s="27" t="s">
        <v>75</v>
      </c>
      <c r="L1" s="24" t="s">
        <v>76</v>
      </c>
      <c r="M1" s="28" t="s">
        <v>77</v>
      </c>
      <c r="N1" s="27" t="s">
        <v>78</v>
      </c>
      <c r="O1" s="24" t="s">
        <v>70</v>
      </c>
      <c r="P1" s="28" t="s">
        <v>77</v>
      </c>
      <c r="Q1" s="24" t="s">
        <v>79</v>
      </c>
      <c r="R1" s="24" t="s">
        <v>80</v>
      </c>
      <c r="S1" s="24" t="s">
        <v>70</v>
      </c>
      <c r="T1" s="24" t="s">
        <v>81</v>
      </c>
      <c r="U1" s="24" t="s">
        <v>82</v>
      </c>
      <c r="V1" s="24" t="s">
        <v>83</v>
      </c>
      <c r="W1" s="24" t="s">
        <v>84</v>
      </c>
      <c r="X1" s="24" t="s">
        <v>85</v>
      </c>
      <c r="Y1" s="24" t="s">
        <v>86</v>
      </c>
      <c r="Z1" s="24" t="s">
        <v>87</v>
      </c>
      <c r="AA1" s="28" t="s">
        <v>88</v>
      </c>
      <c r="AB1" s="24" t="s">
        <v>89</v>
      </c>
      <c r="AC1" s="28" t="s">
        <v>90</v>
      </c>
      <c r="AD1" s="24" t="s">
        <v>91</v>
      </c>
      <c r="AE1" s="24" t="s">
        <v>92</v>
      </c>
    </row>
    <row r="2" spans="1:31" x14ac:dyDescent="0.25">
      <c r="A2" s="17" t="s">
        <v>5</v>
      </c>
      <c r="B2" s="24" t="s">
        <v>93</v>
      </c>
      <c r="C2" s="24" t="s">
        <v>93</v>
      </c>
      <c r="D2" s="24" t="s">
        <v>93</v>
      </c>
      <c r="E2" s="24" t="s">
        <v>93</v>
      </c>
      <c r="F2" s="24" t="s">
        <v>93</v>
      </c>
      <c r="G2" s="24" t="s">
        <v>93</v>
      </c>
      <c r="H2" s="24" t="s">
        <v>93</v>
      </c>
      <c r="I2" s="24" t="s">
        <v>93</v>
      </c>
      <c r="J2" s="24" t="s">
        <v>93</v>
      </c>
      <c r="K2" s="24" t="s">
        <v>93</v>
      </c>
      <c r="L2" s="24" t="s">
        <v>93</v>
      </c>
      <c r="M2" s="24" t="s">
        <v>93</v>
      </c>
      <c r="N2" s="24" t="s">
        <v>93</v>
      </c>
      <c r="O2" s="24" t="s">
        <v>93</v>
      </c>
      <c r="P2" s="24" t="s">
        <v>93</v>
      </c>
      <c r="Q2" s="24" t="s">
        <v>94</v>
      </c>
      <c r="R2" s="24" t="s">
        <v>93</v>
      </c>
      <c r="S2" s="24" t="s">
        <v>93</v>
      </c>
      <c r="T2" s="24" t="s">
        <v>93</v>
      </c>
      <c r="U2" s="24" t="s">
        <v>95</v>
      </c>
      <c r="V2" s="24" t="s">
        <v>94</v>
      </c>
      <c r="W2" s="24" t="s">
        <v>93</v>
      </c>
      <c r="X2" s="24" t="s">
        <v>95</v>
      </c>
      <c r="Y2" s="24" t="s">
        <v>93</v>
      </c>
      <c r="Z2" s="24" t="s">
        <v>94</v>
      </c>
      <c r="AA2" s="24" t="s">
        <v>93</v>
      </c>
      <c r="AB2" s="24" t="s">
        <v>93</v>
      </c>
      <c r="AC2" s="24" t="s">
        <v>93</v>
      </c>
      <c r="AD2" s="24" t="s">
        <v>94</v>
      </c>
      <c r="AE2" s="24" t="s">
        <v>93</v>
      </c>
    </row>
    <row r="3" spans="1:31" x14ac:dyDescent="0.25">
      <c r="A3" s="17" t="s">
        <v>7</v>
      </c>
      <c r="B3" s="27" t="s">
        <v>96</v>
      </c>
      <c r="C3" s="27" t="s">
        <v>96</v>
      </c>
      <c r="D3" s="28" t="s">
        <v>96</v>
      </c>
      <c r="E3" s="28" t="s">
        <v>96</v>
      </c>
      <c r="F3" s="28" t="s">
        <v>96</v>
      </c>
      <c r="G3" s="27" t="s">
        <v>96</v>
      </c>
      <c r="H3" s="27" t="s">
        <v>96</v>
      </c>
      <c r="I3" s="27" t="s">
        <v>96</v>
      </c>
      <c r="J3" s="28" t="s">
        <v>96</v>
      </c>
      <c r="K3" s="28" t="s">
        <v>96</v>
      </c>
      <c r="L3" s="28" t="s">
        <v>97</v>
      </c>
      <c r="M3" s="27" t="s">
        <v>96</v>
      </c>
      <c r="N3" s="27" t="s">
        <v>96</v>
      </c>
      <c r="O3" s="28" t="s">
        <v>96</v>
      </c>
      <c r="P3" s="28" t="s">
        <v>96</v>
      </c>
      <c r="Q3" s="28" t="s">
        <v>96</v>
      </c>
      <c r="R3" s="28" t="s">
        <v>96</v>
      </c>
      <c r="S3" s="28" t="s">
        <v>96</v>
      </c>
      <c r="T3" s="28" t="s">
        <v>96</v>
      </c>
      <c r="U3" s="27" t="s">
        <v>98</v>
      </c>
      <c r="V3" s="28" t="s">
        <v>98</v>
      </c>
      <c r="W3" s="27" t="s">
        <v>98</v>
      </c>
      <c r="X3" s="27" t="s">
        <v>98</v>
      </c>
      <c r="Y3" s="27" t="s">
        <v>98</v>
      </c>
      <c r="Z3" s="27" t="s">
        <v>98</v>
      </c>
      <c r="AA3" s="27" t="s">
        <v>98</v>
      </c>
      <c r="AB3" s="27" t="s">
        <v>98</v>
      </c>
      <c r="AC3" s="27" t="s">
        <v>98</v>
      </c>
      <c r="AD3" s="28" t="s">
        <v>98</v>
      </c>
      <c r="AE3" s="27" t="s">
        <v>98</v>
      </c>
    </row>
    <row r="4" spans="1:31" x14ac:dyDescent="0.25">
      <c r="A4" s="17"/>
      <c r="B4" s="19"/>
    </row>
    <row r="5" spans="1:31" x14ac:dyDescent="0.25">
      <c r="A5" s="18" t="s">
        <v>9</v>
      </c>
      <c r="B5" s="14" t="s">
        <v>11</v>
      </c>
    </row>
    <row r="6" spans="1:31" x14ac:dyDescent="0.25">
      <c r="A6" s="17">
        <f>+A7-1</f>
        <v>41881</v>
      </c>
      <c r="B6" s="20"/>
    </row>
    <row r="7" spans="1:31" x14ac:dyDescent="0.25">
      <c r="A7" s="17">
        <f>+A8-1</f>
        <v>41882</v>
      </c>
      <c r="B7" s="20"/>
    </row>
    <row r="8" spans="1:31" x14ac:dyDescent="0.25">
      <c r="A8" s="25">
        <v>41883</v>
      </c>
      <c r="B8" s="26">
        <v>500</v>
      </c>
      <c r="C8" s="6">
        <v>56</v>
      </c>
      <c r="D8" s="6" t="s">
        <v>99</v>
      </c>
      <c r="E8" s="6">
        <v>43</v>
      </c>
      <c r="F8" s="6" t="s">
        <v>99</v>
      </c>
      <c r="G8" s="6" t="s">
        <v>99</v>
      </c>
      <c r="H8" s="6" t="s">
        <v>99</v>
      </c>
      <c r="I8" s="6" t="s">
        <v>99</v>
      </c>
      <c r="J8" s="6" t="s">
        <v>99</v>
      </c>
      <c r="K8" s="6">
        <v>37</v>
      </c>
      <c r="L8" s="6" t="s">
        <v>99</v>
      </c>
      <c r="M8" s="6">
        <v>47</v>
      </c>
      <c r="N8" s="6" t="s">
        <v>99</v>
      </c>
      <c r="O8" s="6" t="s">
        <v>99</v>
      </c>
      <c r="P8" s="6">
        <v>500</v>
      </c>
      <c r="Q8" s="6" t="s">
        <v>99</v>
      </c>
      <c r="R8" s="6" t="s">
        <v>99</v>
      </c>
      <c r="S8" s="6" t="s">
        <v>99</v>
      </c>
      <c r="T8" s="6" t="s">
        <v>99</v>
      </c>
    </row>
    <row r="9" spans="1:31" x14ac:dyDescent="0.25">
      <c r="A9" s="17">
        <f>+A8+1</f>
        <v>41884</v>
      </c>
      <c r="B9" s="2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31" x14ac:dyDescent="0.25">
      <c r="A10" s="17">
        <f t="shared" ref="A10:A73" si="0">+A9+1</f>
        <v>41885</v>
      </c>
      <c r="B10" s="2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31" x14ac:dyDescent="0.25">
      <c r="A11" s="17">
        <f t="shared" si="0"/>
        <v>41886</v>
      </c>
      <c r="B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31" x14ac:dyDescent="0.25">
      <c r="A12" s="17">
        <f t="shared" si="0"/>
        <v>41887</v>
      </c>
      <c r="B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31" x14ac:dyDescent="0.25">
      <c r="A13" s="17">
        <f t="shared" si="0"/>
        <v>41888</v>
      </c>
      <c r="B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31" x14ac:dyDescent="0.25">
      <c r="A14" s="17">
        <f t="shared" si="0"/>
        <v>41889</v>
      </c>
      <c r="B14" s="24">
        <v>500</v>
      </c>
      <c r="C14" s="6">
        <v>27</v>
      </c>
      <c r="D14" s="6">
        <v>17</v>
      </c>
      <c r="E14" s="6">
        <v>61</v>
      </c>
      <c r="F14" s="6" t="s">
        <v>99</v>
      </c>
      <c r="G14" s="6" t="s">
        <v>99</v>
      </c>
      <c r="H14" s="6">
        <v>500</v>
      </c>
      <c r="I14" s="6" t="s">
        <v>99</v>
      </c>
      <c r="J14" s="6" t="s">
        <v>99</v>
      </c>
      <c r="K14" s="6">
        <v>47</v>
      </c>
      <c r="L14" s="6" t="s">
        <v>99</v>
      </c>
      <c r="M14" s="6">
        <v>21</v>
      </c>
      <c r="N14" s="6" t="s">
        <v>99</v>
      </c>
      <c r="O14" s="6" t="s">
        <v>99</v>
      </c>
      <c r="P14" s="6">
        <v>500</v>
      </c>
      <c r="Q14" s="6" t="s">
        <v>99</v>
      </c>
      <c r="R14" s="6">
        <v>3</v>
      </c>
      <c r="S14" s="6">
        <v>54</v>
      </c>
      <c r="T14" s="6" t="s">
        <v>99</v>
      </c>
      <c r="W14" s="6">
        <v>31</v>
      </c>
      <c r="Z14" s="6">
        <v>7</v>
      </c>
      <c r="AA14" s="6">
        <v>108</v>
      </c>
      <c r="AB14" s="6">
        <v>500</v>
      </c>
      <c r="AC14" s="6">
        <v>46</v>
      </c>
    </row>
    <row r="15" spans="1:31" x14ac:dyDescent="0.25">
      <c r="A15" s="17">
        <f t="shared" si="0"/>
        <v>41890</v>
      </c>
      <c r="B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31" x14ac:dyDescent="0.25">
      <c r="A16" s="17">
        <f t="shared" si="0"/>
        <v>41891</v>
      </c>
      <c r="B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30" x14ac:dyDescent="0.25">
      <c r="A17" s="17">
        <f t="shared" si="0"/>
        <v>41892</v>
      </c>
      <c r="B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30" x14ac:dyDescent="0.25">
      <c r="A18" s="17">
        <f t="shared" si="0"/>
        <v>41893</v>
      </c>
      <c r="B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30" x14ac:dyDescent="0.25">
      <c r="A19" s="17">
        <f t="shared" si="0"/>
        <v>41894</v>
      </c>
      <c r="B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30" x14ac:dyDescent="0.25">
      <c r="A20" s="17">
        <f t="shared" si="0"/>
        <v>41895</v>
      </c>
      <c r="B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30" x14ac:dyDescent="0.25">
      <c r="A21" s="17">
        <f t="shared" si="0"/>
        <v>41896</v>
      </c>
      <c r="B21" s="24">
        <v>500</v>
      </c>
      <c r="C21" s="6">
        <v>15</v>
      </c>
      <c r="D21" s="6">
        <v>8</v>
      </c>
      <c r="E21" s="6">
        <v>64</v>
      </c>
      <c r="F21" s="6">
        <v>500</v>
      </c>
      <c r="G21" s="6">
        <v>0</v>
      </c>
      <c r="H21" s="6">
        <v>500</v>
      </c>
      <c r="I21" s="6"/>
      <c r="J21" s="6"/>
      <c r="K21" s="6">
        <v>75</v>
      </c>
      <c r="L21" s="6"/>
      <c r="M21" s="6">
        <v>15</v>
      </c>
      <c r="N21" s="6"/>
      <c r="O21" s="6"/>
      <c r="P21" s="6">
        <v>500</v>
      </c>
      <c r="Q21" s="6"/>
      <c r="R21" s="6">
        <v>15</v>
      </c>
      <c r="S21" s="6">
        <v>71</v>
      </c>
      <c r="W21" s="6">
        <v>40</v>
      </c>
      <c r="Y21" s="6">
        <v>121</v>
      </c>
      <c r="Z21" s="6">
        <v>13</v>
      </c>
      <c r="AA21" s="6">
        <v>138</v>
      </c>
      <c r="AB21" s="6">
        <v>500</v>
      </c>
      <c r="AC21" s="6">
        <v>129</v>
      </c>
    </row>
    <row r="22" spans="1:30" x14ac:dyDescent="0.25">
      <c r="A22" s="17">
        <f t="shared" si="0"/>
        <v>41897</v>
      </c>
      <c r="B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30" x14ac:dyDescent="0.25">
      <c r="A23" s="17">
        <f t="shared" si="0"/>
        <v>41898</v>
      </c>
      <c r="B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30" x14ac:dyDescent="0.25">
      <c r="A24" s="17">
        <f t="shared" si="0"/>
        <v>41899</v>
      </c>
      <c r="B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30" x14ac:dyDescent="0.25">
      <c r="A25" s="17">
        <f t="shared" si="0"/>
        <v>41900</v>
      </c>
      <c r="B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30" x14ac:dyDescent="0.25">
      <c r="A26" s="17">
        <f t="shared" si="0"/>
        <v>41901</v>
      </c>
      <c r="B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30" x14ac:dyDescent="0.25">
      <c r="A27" s="17">
        <f t="shared" si="0"/>
        <v>41902</v>
      </c>
      <c r="B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30" x14ac:dyDescent="0.25">
      <c r="A28" s="17">
        <f t="shared" si="0"/>
        <v>41903</v>
      </c>
      <c r="B28" s="24">
        <v>500</v>
      </c>
      <c r="C28" s="6">
        <v>27</v>
      </c>
      <c r="D28" s="6">
        <v>8</v>
      </c>
      <c r="E28" s="6">
        <v>75</v>
      </c>
      <c r="F28" s="6">
        <v>500</v>
      </c>
      <c r="G28" s="6">
        <v>2</v>
      </c>
      <c r="H28" s="6">
        <v>500</v>
      </c>
      <c r="I28" s="6"/>
      <c r="J28" s="6"/>
      <c r="K28" s="6">
        <v>71</v>
      </c>
      <c r="L28" s="6"/>
      <c r="M28" s="6">
        <v>45</v>
      </c>
      <c r="N28" s="6">
        <v>157</v>
      </c>
      <c r="O28" s="6"/>
      <c r="P28" s="6">
        <v>500</v>
      </c>
      <c r="Q28" s="6"/>
      <c r="R28" s="6">
        <v>30</v>
      </c>
      <c r="S28" s="6">
        <v>500</v>
      </c>
      <c r="W28" s="6">
        <v>69</v>
      </c>
      <c r="Y28" s="6">
        <v>40</v>
      </c>
      <c r="Z28" s="6">
        <v>57</v>
      </c>
      <c r="AA28" s="6">
        <v>243</v>
      </c>
      <c r="AB28" s="6">
        <v>500</v>
      </c>
      <c r="AC28" s="6">
        <v>500</v>
      </c>
      <c r="AD28" s="6">
        <v>35</v>
      </c>
    </row>
    <row r="29" spans="1:30" x14ac:dyDescent="0.25">
      <c r="A29" s="17">
        <f t="shared" si="0"/>
        <v>41904</v>
      </c>
      <c r="B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30" x14ac:dyDescent="0.25">
      <c r="A30" s="17">
        <f t="shared" si="0"/>
        <v>41905</v>
      </c>
      <c r="B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30" x14ac:dyDescent="0.25">
      <c r="A31" s="17">
        <f t="shared" si="0"/>
        <v>41906</v>
      </c>
      <c r="B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30" x14ac:dyDescent="0.25">
      <c r="A32" s="17">
        <f t="shared" si="0"/>
        <v>41907</v>
      </c>
      <c r="B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31" x14ac:dyDescent="0.25">
      <c r="A33" s="17">
        <f t="shared" si="0"/>
        <v>41908</v>
      </c>
      <c r="B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31" x14ac:dyDescent="0.25">
      <c r="A34" s="17">
        <f t="shared" si="0"/>
        <v>41909</v>
      </c>
      <c r="B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31" x14ac:dyDescent="0.25">
      <c r="A35" s="17">
        <f t="shared" si="0"/>
        <v>41910</v>
      </c>
      <c r="B35" s="24">
        <v>500</v>
      </c>
      <c r="C35" s="6">
        <v>38</v>
      </c>
      <c r="D35" s="6">
        <v>3</v>
      </c>
      <c r="E35" s="6">
        <v>116</v>
      </c>
      <c r="F35" s="6">
        <v>500</v>
      </c>
      <c r="G35" s="6">
        <v>3</v>
      </c>
      <c r="H35" s="6">
        <v>500</v>
      </c>
      <c r="I35" s="6"/>
      <c r="J35" s="6"/>
      <c r="K35" s="6">
        <v>105</v>
      </c>
      <c r="L35" s="6"/>
      <c r="M35" s="6">
        <v>71</v>
      </c>
      <c r="N35" s="6">
        <v>205</v>
      </c>
      <c r="O35" s="6"/>
      <c r="P35" s="6">
        <v>500</v>
      </c>
      <c r="Q35" s="6"/>
      <c r="R35" s="6">
        <v>13</v>
      </c>
      <c r="S35" s="6">
        <v>500</v>
      </c>
      <c r="W35" s="6">
        <v>81</v>
      </c>
      <c r="X35" s="6">
        <v>500</v>
      </c>
      <c r="Y35" s="6">
        <v>22</v>
      </c>
      <c r="Z35" s="6">
        <v>22</v>
      </c>
      <c r="AA35" s="6">
        <v>500</v>
      </c>
      <c r="AB35" s="6">
        <v>500</v>
      </c>
      <c r="AC35" s="6">
        <v>500</v>
      </c>
      <c r="AD35" s="6">
        <v>57</v>
      </c>
    </row>
    <row r="36" spans="1:31" x14ac:dyDescent="0.25">
      <c r="A36" s="17">
        <f t="shared" si="0"/>
        <v>41911</v>
      </c>
      <c r="B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31" x14ac:dyDescent="0.25">
      <c r="A37" s="17">
        <f t="shared" si="0"/>
        <v>41912</v>
      </c>
      <c r="B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31" x14ac:dyDescent="0.25">
      <c r="A38" s="17">
        <f t="shared" si="0"/>
        <v>41913</v>
      </c>
      <c r="B38" s="2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31" x14ac:dyDescent="0.25">
      <c r="A39" s="17">
        <f t="shared" si="0"/>
        <v>41914</v>
      </c>
      <c r="B39" s="2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31" x14ac:dyDescent="0.25">
      <c r="A40" s="17">
        <f t="shared" si="0"/>
        <v>41915</v>
      </c>
      <c r="B40" s="2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31" x14ac:dyDescent="0.25">
      <c r="A41" s="17">
        <f t="shared" si="0"/>
        <v>41916</v>
      </c>
      <c r="B41" s="2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31" x14ac:dyDescent="0.25">
      <c r="A42" s="17">
        <f t="shared" si="0"/>
        <v>41917</v>
      </c>
      <c r="B42" s="24">
        <v>500</v>
      </c>
      <c r="C42" s="6">
        <v>42</v>
      </c>
      <c r="D42" s="6">
        <v>2</v>
      </c>
      <c r="E42" s="6">
        <v>125</v>
      </c>
      <c r="F42" s="6">
        <v>500</v>
      </c>
      <c r="G42" s="6">
        <v>3</v>
      </c>
      <c r="H42" s="6">
        <v>500</v>
      </c>
      <c r="I42" s="6"/>
      <c r="J42" s="6"/>
      <c r="K42" s="6">
        <v>118</v>
      </c>
      <c r="L42" s="6">
        <v>500</v>
      </c>
      <c r="M42" s="6">
        <v>79</v>
      </c>
      <c r="N42" s="6">
        <v>384</v>
      </c>
      <c r="O42" s="6"/>
      <c r="P42" s="6">
        <v>500</v>
      </c>
      <c r="Q42" s="6">
        <v>10</v>
      </c>
      <c r="R42" s="6">
        <v>11</v>
      </c>
      <c r="S42" s="6">
        <v>500</v>
      </c>
      <c r="T42" s="6">
        <v>0</v>
      </c>
      <c r="W42" s="6">
        <v>79</v>
      </c>
      <c r="X42" s="6">
        <v>500</v>
      </c>
      <c r="Y42" s="6">
        <v>27</v>
      </c>
      <c r="Z42" s="6">
        <v>88</v>
      </c>
      <c r="AA42" s="6">
        <v>500</v>
      </c>
      <c r="AB42" s="6">
        <v>500</v>
      </c>
      <c r="AC42" s="6">
        <v>500</v>
      </c>
      <c r="AD42" s="6">
        <v>75</v>
      </c>
      <c r="AE42" s="6">
        <v>2</v>
      </c>
    </row>
    <row r="43" spans="1:31" x14ac:dyDescent="0.25">
      <c r="A43" s="17">
        <f t="shared" si="0"/>
        <v>41918</v>
      </c>
      <c r="B43" s="2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31" x14ac:dyDescent="0.25">
      <c r="A44" s="17">
        <f t="shared" si="0"/>
        <v>41919</v>
      </c>
      <c r="B44" s="2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31" x14ac:dyDescent="0.25">
      <c r="A45" s="17">
        <f t="shared" si="0"/>
        <v>41920</v>
      </c>
      <c r="B45" s="2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31" x14ac:dyDescent="0.25">
      <c r="A46" s="17">
        <f t="shared" si="0"/>
        <v>41921</v>
      </c>
      <c r="B46" s="2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31" x14ac:dyDescent="0.25">
      <c r="A47" s="17">
        <f t="shared" si="0"/>
        <v>41922</v>
      </c>
      <c r="B47" s="24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31" x14ac:dyDescent="0.25">
      <c r="A48" s="17">
        <f t="shared" si="0"/>
        <v>41923</v>
      </c>
      <c r="B48" s="2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31" x14ac:dyDescent="0.25">
      <c r="A49" s="17">
        <f t="shared" si="0"/>
        <v>41924</v>
      </c>
      <c r="B49" s="24">
        <v>500</v>
      </c>
      <c r="C49" s="6">
        <v>47</v>
      </c>
      <c r="D49" s="6" t="s">
        <v>100</v>
      </c>
      <c r="E49" s="6">
        <v>116</v>
      </c>
      <c r="F49" s="6">
        <v>500</v>
      </c>
      <c r="G49" s="6">
        <v>4</v>
      </c>
      <c r="H49" s="6">
        <v>500</v>
      </c>
      <c r="I49" s="6"/>
      <c r="J49" s="6">
        <v>500</v>
      </c>
      <c r="K49" s="6">
        <v>227</v>
      </c>
      <c r="L49" s="6">
        <v>500</v>
      </c>
      <c r="M49" s="6">
        <v>500</v>
      </c>
      <c r="N49" s="6">
        <v>500</v>
      </c>
      <c r="O49" s="6"/>
      <c r="P49" s="6">
        <v>500</v>
      </c>
      <c r="Q49" s="6">
        <v>0</v>
      </c>
      <c r="R49" s="6">
        <v>22</v>
      </c>
      <c r="S49" s="6">
        <v>500</v>
      </c>
      <c r="T49" s="6">
        <v>30</v>
      </c>
      <c r="W49" s="6">
        <v>70</v>
      </c>
      <c r="X49" s="6">
        <v>500</v>
      </c>
      <c r="Y49" s="6">
        <v>37</v>
      </c>
      <c r="Z49" s="6">
        <v>59</v>
      </c>
      <c r="AA49" s="6">
        <v>500</v>
      </c>
      <c r="AB49" s="6">
        <v>500</v>
      </c>
      <c r="AC49" s="6">
        <v>500</v>
      </c>
      <c r="AD49" s="6">
        <v>154</v>
      </c>
      <c r="AE49" s="6">
        <v>2</v>
      </c>
    </row>
    <row r="50" spans="1:31" x14ac:dyDescent="0.25">
      <c r="A50" s="17">
        <f t="shared" si="0"/>
        <v>41925</v>
      </c>
      <c r="B50" s="2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31" x14ac:dyDescent="0.25">
      <c r="A51" s="17">
        <f t="shared" si="0"/>
        <v>41926</v>
      </c>
      <c r="B51" s="24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31" x14ac:dyDescent="0.25">
      <c r="A52" s="17">
        <f t="shared" si="0"/>
        <v>41927</v>
      </c>
      <c r="B52" s="24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31" x14ac:dyDescent="0.25">
      <c r="A53" s="17">
        <f t="shared" si="0"/>
        <v>41928</v>
      </c>
      <c r="B53" s="2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31" x14ac:dyDescent="0.25">
      <c r="A54" s="17">
        <f t="shared" si="0"/>
        <v>41929</v>
      </c>
      <c r="B54" s="2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31" x14ac:dyDescent="0.25">
      <c r="A55" s="17">
        <f t="shared" si="0"/>
        <v>41930</v>
      </c>
      <c r="B55" s="2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31" x14ac:dyDescent="0.25">
      <c r="A56" s="17">
        <f t="shared" si="0"/>
        <v>41931</v>
      </c>
      <c r="B56" s="24">
        <v>500</v>
      </c>
      <c r="C56" s="6">
        <v>97</v>
      </c>
      <c r="D56" s="6" t="s">
        <v>100</v>
      </c>
      <c r="E56" s="6">
        <v>121</v>
      </c>
      <c r="F56" s="6">
        <v>500</v>
      </c>
      <c r="G56" s="6">
        <v>3</v>
      </c>
      <c r="H56" s="6">
        <v>500</v>
      </c>
      <c r="I56" s="6"/>
      <c r="J56" s="6">
        <v>500</v>
      </c>
      <c r="K56" s="6">
        <v>500</v>
      </c>
      <c r="L56" s="6">
        <v>500</v>
      </c>
      <c r="M56" s="6">
        <v>500</v>
      </c>
      <c r="N56" s="6">
        <v>500</v>
      </c>
      <c r="O56" s="6"/>
      <c r="P56" s="6">
        <v>500</v>
      </c>
      <c r="Q56" s="6">
        <v>96</v>
      </c>
      <c r="R56" s="6">
        <v>22</v>
      </c>
      <c r="S56" s="6">
        <v>500</v>
      </c>
      <c r="T56" s="6">
        <v>30</v>
      </c>
      <c r="V56" s="6">
        <v>120</v>
      </c>
      <c r="W56" s="6">
        <v>67</v>
      </c>
      <c r="X56" s="6">
        <v>500</v>
      </c>
      <c r="Y56" s="6">
        <v>70</v>
      </c>
      <c r="Z56" s="6">
        <v>240</v>
      </c>
      <c r="AA56" s="6">
        <v>500</v>
      </c>
      <c r="AB56" s="6">
        <v>500</v>
      </c>
      <c r="AC56" s="6">
        <v>500</v>
      </c>
      <c r="AD56" s="6">
        <v>82</v>
      </c>
      <c r="AE56" s="6">
        <v>2</v>
      </c>
    </row>
    <row r="57" spans="1:31" x14ac:dyDescent="0.25">
      <c r="A57" s="17">
        <f t="shared" si="0"/>
        <v>41932</v>
      </c>
      <c r="B57" s="2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31" x14ac:dyDescent="0.25">
      <c r="A58" s="17">
        <f t="shared" si="0"/>
        <v>41933</v>
      </c>
      <c r="B58" s="2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31" x14ac:dyDescent="0.25">
      <c r="A59" s="17">
        <f t="shared" si="0"/>
        <v>41934</v>
      </c>
      <c r="B59" s="24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31" x14ac:dyDescent="0.25">
      <c r="A60" s="17">
        <f t="shared" si="0"/>
        <v>41935</v>
      </c>
      <c r="B60" s="2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31" x14ac:dyDescent="0.25">
      <c r="A61" s="17">
        <f t="shared" si="0"/>
        <v>41936</v>
      </c>
      <c r="B61" s="2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31" x14ac:dyDescent="0.25">
      <c r="A62" s="17">
        <f t="shared" si="0"/>
        <v>41937</v>
      </c>
      <c r="B62" s="2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31" x14ac:dyDescent="0.25">
      <c r="A63" s="17">
        <f t="shared" si="0"/>
        <v>41938</v>
      </c>
      <c r="B63" s="24">
        <v>500</v>
      </c>
      <c r="C63" s="6">
        <v>92</v>
      </c>
      <c r="D63" s="6" t="s">
        <v>100</v>
      </c>
      <c r="E63" s="6">
        <v>224</v>
      </c>
      <c r="F63" s="6">
        <v>500</v>
      </c>
      <c r="G63" s="6">
        <v>4</v>
      </c>
      <c r="H63" s="6">
        <v>500</v>
      </c>
      <c r="I63" s="6"/>
      <c r="J63" s="6">
        <v>500</v>
      </c>
      <c r="K63" s="6">
        <v>500</v>
      </c>
      <c r="L63" s="6">
        <v>500</v>
      </c>
      <c r="M63" s="6">
        <v>500</v>
      </c>
      <c r="N63" s="6">
        <v>500</v>
      </c>
      <c r="O63" s="6"/>
      <c r="P63" s="6">
        <v>62</v>
      </c>
      <c r="Q63" s="6">
        <v>74</v>
      </c>
      <c r="R63" s="6">
        <v>6</v>
      </c>
      <c r="S63" s="6">
        <v>23</v>
      </c>
      <c r="T63" s="6">
        <v>12</v>
      </c>
      <c r="V63" s="6">
        <v>171</v>
      </c>
      <c r="W63" s="6">
        <v>132</v>
      </c>
      <c r="X63" s="6">
        <v>500</v>
      </c>
      <c r="Y63" s="6">
        <v>132</v>
      </c>
      <c r="Z63" s="6">
        <v>197</v>
      </c>
      <c r="AA63" s="6">
        <v>500</v>
      </c>
      <c r="AB63" s="6">
        <v>500</v>
      </c>
      <c r="AC63" s="6">
        <v>500</v>
      </c>
      <c r="AD63" s="6">
        <v>163</v>
      </c>
      <c r="AE63" s="6">
        <v>4</v>
      </c>
    </row>
    <row r="64" spans="1:31" x14ac:dyDescent="0.25">
      <c r="A64" s="17">
        <f t="shared" si="0"/>
        <v>41939</v>
      </c>
      <c r="B64" s="24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31" x14ac:dyDescent="0.25">
      <c r="A65" s="17">
        <f t="shared" si="0"/>
        <v>41940</v>
      </c>
      <c r="B65" s="2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31" x14ac:dyDescent="0.25">
      <c r="A66" s="17">
        <f t="shared" si="0"/>
        <v>41941</v>
      </c>
      <c r="B66" s="24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31" x14ac:dyDescent="0.25">
      <c r="A67" s="17">
        <f t="shared" si="0"/>
        <v>41942</v>
      </c>
      <c r="B67" s="24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31" x14ac:dyDescent="0.25">
      <c r="A68" s="17">
        <f t="shared" si="0"/>
        <v>41943</v>
      </c>
      <c r="B68" s="24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31" x14ac:dyDescent="0.25">
      <c r="A69" s="17">
        <f t="shared" si="0"/>
        <v>41944</v>
      </c>
      <c r="B69" s="24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31" x14ac:dyDescent="0.25">
      <c r="A70" s="17">
        <f t="shared" si="0"/>
        <v>41945</v>
      </c>
      <c r="B70" s="29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X70" s="6">
        <v>500</v>
      </c>
      <c r="AA70" s="6">
        <v>500</v>
      </c>
      <c r="AB70" s="6">
        <v>500</v>
      </c>
      <c r="AC70" s="6">
        <v>500</v>
      </c>
      <c r="AD70" s="6"/>
    </row>
    <row r="71" spans="1:31" x14ac:dyDescent="0.25">
      <c r="A71" s="17">
        <f t="shared" si="0"/>
        <v>41946</v>
      </c>
      <c r="B71" s="24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31" x14ac:dyDescent="0.25">
      <c r="A72" s="17">
        <f t="shared" si="0"/>
        <v>41947</v>
      </c>
      <c r="B72" s="24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31" x14ac:dyDescent="0.25">
      <c r="A73" s="17">
        <f t="shared" si="0"/>
        <v>41948</v>
      </c>
      <c r="B73" s="24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31" x14ac:dyDescent="0.25">
      <c r="A74" s="17">
        <f t="shared" ref="A74:A137" si="1">+A73+1</f>
        <v>41949</v>
      </c>
      <c r="B74" s="24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31" x14ac:dyDescent="0.25">
      <c r="A75" s="17">
        <f t="shared" si="1"/>
        <v>41950</v>
      </c>
      <c r="B75" s="24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31" x14ac:dyDescent="0.25">
      <c r="A76" s="17">
        <f t="shared" si="1"/>
        <v>41951</v>
      </c>
      <c r="B76" s="24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31" x14ac:dyDescent="0.25">
      <c r="A77" s="17">
        <f t="shared" si="1"/>
        <v>41952</v>
      </c>
      <c r="B77" s="24">
        <v>1000</v>
      </c>
      <c r="C77" s="6">
        <v>1000</v>
      </c>
      <c r="D77" s="6" t="s">
        <v>100</v>
      </c>
      <c r="E77" s="6">
        <v>1000</v>
      </c>
      <c r="F77" s="6">
        <v>1000</v>
      </c>
      <c r="G77" s="6">
        <v>11</v>
      </c>
      <c r="H77" s="6">
        <v>1000</v>
      </c>
      <c r="I77" s="6"/>
      <c r="J77" s="6">
        <v>1000</v>
      </c>
      <c r="K77" s="6">
        <v>1000</v>
      </c>
      <c r="L77" s="6">
        <v>1000</v>
      </c>
      <c r="M77" s="6">
        <v>1000</v>
      </c>
      <c r="N77" s="6">
        <v>1000</v>
      </c>
      <c r="O77" s="6" t="s">
        <v>101</v>
      </c>
      <c r="P77" s="6" t="s">
        <v>102</v>
      </c>
      <c r="Q77" s="6">
        <v>74</v>
      </c>
      <c r="R77" s="6">
        <v>0</v>
      </c>
      <c r="S77" s="6">
        <v>23</v>
      </c>
      <c r="T77" s="6">
        <v>14</v>
      </c>
      <c r="V77" s="6">
        <v>1000</v>
      </c>
      <c r="W77" s="6">
        <v>150</v>
      </c>
      <c r="X77" s="6">
        <v>500</v>
      </c>
      <c r="Y77" s="6">
        <v>53</v>
      </c>
      <c r="Z77" s="6">
        <v>358</v>
      </c>
      <c r="AA77" s="6">
        <v>500</v>
      </c>
      <c r="AB77" s="6">
        <v>500</v>
      </c>
      <c r="AC77" s="6">
        <v>500</v>
      </c>
      <c r="AD77" s="6">
        <v>315</v>
      </c>
      <c r="AE77" s="6">
        <v>13</v>
      </c>
    </row>
    <row r="78" spans="1:31" x14ac:dyDescent="0.25">
      <c r="A78" s="17">
        <f t="shared" si="1"/>
        <v>41953</v>
      </c>
      <c r="B78" s="24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31" x14ac:dyDescent="0.25">
      <c r="A79" s="17">
        <f t="shared" si="1"/>
        <v>41954</v>
      </c>
      <c r="B79" s="24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31" x14ac:dyDescent="0.25">
      <c r="A80" s="17">
        <f t="shared" si="1"/>
        <v>41955</v>
      </c>
      <c r="B80" s="24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31" x14ac:dyDescent="0.25">
      <c r="A81" s="17">
        <f t="shared" si="1"/>
        <v>41956</v>
      </c>
      <c r="B81" s="24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31" x14ac:dyDescent="0.25">
      <c r="A82" s="17">
        <f t="shared" si="1"/>
        <v>41957</v>
      </c>
      <c r="B82" s="24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31" x14ac:dyDescent="0.25">
      <c r="A83" s="17">
        <f t="shared" si="1"/>
        <v>41958</v>
      </c>
      <c r="B83" s="24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31" x14ac:dyDescent="0.25">
      <c r="A84" s="17">
        <f t="shared" si="1"/>
        <v>41959</v>
      </c>
      <c r="B84" s="24">
        <v>80</v>
      </c>
      <c r="C84" s="6">
        <v>33</v>
      </c>
      <c r="D84" s="6" t="s">
        <v>100</v>
      </c>
      <c r="E84" s="6">
        <v>132</v>
      </c>
      <c r="F84" s="6">
        <v>500</v>
      </c>
      <c r="G84" s="6">
        <v>12</v>
      </c>
      <c r="H84" s="6">
        <v>40</v>
      </c>
      <c r="I84" s="6"/>
      <c r="J84" s="6">
        <v>500</v>
      </c>
      <c r="K84" s="6">
        <v>165</v>
      </c>
      <c r="L84" s="6">
        <v>225</v>
      </c>
      <c r="M84" s="6">
        <v>112</v>
      </c>
      <c r="N84" s="6">
        <v>151</v>
      </c>
      <c r="O84" s="6" t="s">
        <v>100</v>
      </c>
      <c r="P84" s="6" t="s">
        <v>100</v>
      </c>
      <c r="Q84" s="6">
        <v>78</v>
      </c>
      <c r="R84" s="6"/>
      <c r="S84" s="6"/>
      <c r="T84" s="6"/>
      <c r="AA84" s="6">
        <v>500</v>
      </c>
      <c r="AB84">
        <v>500</v>
      </c>
      <c r="AC84">
        <v>500</v>
      </c>
    </row>
    <row r="85" spans="1:31" x14ac:dyDescent="0.25">
      <c r="A85" s="17">
        <f t="shared" si="1"/>
        <v>41960</v>
      </c>
      <c r="B85" s="24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31" x14ac:dyDescent="0.25">
      <c r="A86" s="17">
        <f t="shared" si="1"/>
        <v>41961</v>
      </c>
      <c r="B86" s="24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31" x14ac:dyDescent="0.25">
      <c r="A87" s="17">
        <f t="shared" si="1"/>
        <v>41962</v>
      </c>
      <c r="B87" s="24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31" x14ac:dyDescent="0.25">
      <c r="A88" s="17">
        <f t="shared" si="1"/>
        <v>41963</v>
      </c>
      <c r="B88" s="24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31" x14ac:dyDescent="0.25">
      <c r="A89" s="17">
        <f t="shared" si="1"/>
        <v>41964</v>
      </c>
      <c r="B89" s="24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31" x14ac:dyDescent="0.25">
      <c r="A90" s="17">
        <f t="shared" si="1"/>
        <v>41965</v>
      </c>
      <c r="B90" s="24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31" x14ac:dyDescent="0.25">
      <c r="A91" s="17">
        <f t="shared" si="1"/>
        <v>41966</v>
      </c>
      <c r="B91" s="24">
        <v>118</v>
      </c>
      <c r="C91" s="6">
        <v>61</v>
      </c>
      <c r="D91" s="6" t="s">
        <v>100</v>
      </c>
      <c r="E91" s="6">
        <v>109</v>
      </c>
      <c r="F91" s="6">
        <v>57</v>
      </c>
      <c r="G91" s="6">
        <v>13</v>
      </c>
      <c r="H91" s="6">
        <v>67</v>
      </c>
      <c r="I91" s="6"/>
      <c r="J91" s="6">
        <v>500</v>
      </c>
      <c r="K91" s="6">
        <v>143</v>
      </c>
      <c r="L91" s="6">
        <v>500</v>
      </c>
      <c r="M91" s="6">
        <v>120</v>
      </c>
      <c r="N91" s="6">
        <v>130</v>
      </c>
      <c r="O91" s="6" t="s">
        <v>100</v>
      </c>
      <c r="P91" s="6" t="s">
        <v>100</v>
      </c>
      <c r="Q91" s="6">
        <v>86</v>
      </c>
      <c r="R91" s="6">
        <v>0</v>
      </c>
      <c r="S91" s="6">
        <v>3</v>
      </c>
      <c r="T91" s="6">
        <v>43</v>
      </c>
      <c r="V91" s="6">
        <v>500</v>
      </c>
      <c r="W91" s="6">
        <v>138</v>
      </c>
      <c r="X91" s="6">
        <v>142</v>
      </c>
      <c r="Y91" s="6">
        <v>111</v>
      </c>
      <c r="Z91" s="6">
        <v>500</v>
      </c>
      <c r="AA91" s="6">
        <v>500</v>
      </c>
      <c r="AB91" s="6">
        <v>134</v>
      </c>
      <c r="AC91" s="6">
        <v>500</v>
      </c>
      <c r="AD91" s="6">
        <v>295</v>
      </c>
      <c r="AE91" s="6">
        <v>21</v>
      </c>
    </row>
    <row r="92" spans="1:31" x14ac:dyDescent="0.25">
      <c r="A92" s="17">
        <f t="shared" si="1"/>
        <v>41967</v>
      </c>
      <c r="B92" s="24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31" x14ac:dyDescent="0.25">
      <c r="A93" s="17">
        <f t="shared" si="1"/>
        <v>41968</v>
      </c>
      <c r="B93" s="24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31" x14ac:dyDescent="0.25">
      <c r="A94" s="17">
        <f t="shared" si="1"/>
        <v>41969</v>
      </c>
      <c r="B94" s="24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31" x14ac:dyDescent="0.25">
      <c r="A95" s="17">
        <f t="shared" si="1"/>
        <v>41970</v>
      </c>
      <c r="B95" s="24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31" x14ac:dyDescent="0.25">
      <c r="A96" s="17">
        <f t="shared" si="1"/>
        <v>41971</v>
      </c>
      <c r="B96" s="24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31" x14ac:dyDescent="0.25">
      <c r="A97" s="17">
        <f t="shared" si="1"/>
        <v>41972</v>
      </c>
      <c r="B97" s="24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V97" s="6">
        <v>500</v>
      </c>
      <c r="W97" s="6">
        <v>23</v>
      </c>
      <c r="X97" s="6">
        <v>7</v>
      </c>
      <c r="Y97" s="6">
        <v>23</v>
      </c>
      <c r="Z97" s="6">
        <v>48</v>
      </c>
      <c r="AA97" s="6">
        <v>500</v>
      </c>
      <c r="AB97" s="6">
        <v>39</v>
      </c>
      <c r="AC97" s="6">
        <v>500</v>
      </c>
      <c r="AD97" s="6">
        <v>158</v>
      </c>
      <c r="AE97" s="6">
        <v>15</v>
      </c>
    </row>
    <row r="98" spans="1:31" x14ac:dyDescent="0.25">
      <c r="A98" s="17">
        <f t="shared" si="1"/>
        <v>41973</v>
      </c>
      <c r="B98" s="24">
        <v>43</v>
      </c>
      <c r="C98" s="6">
        <v>23</v>
      </c>
      <c r="D98" s="6" t="s">
        <v>100</v>
      </c>
      <c r="E98" s="6">
        <v>79</v>
      </c>
      <c r="F98" s="6">
        <v>19</v>
      </c>
      <c r="G98" s="6">
        <v>0</v>
      </c>
      <c r="H98" s="6">
        <v>23</v>
      </c>
      <c r="I98" s="6"/>
      <c r="J98" s="6">
        <v>185</v>
      </c>
      <c r="K98" s="6">
        <v>52</v>
      </c>
      <c r="L98" s="6">
        <v>169</v>
      </c>
      <c r="M98" s="6">
        <v>94</v>
      </c>
      <c r="N98" s="6">
        <v>62</v>
      </c>
      <c r="O98" s="6" t="s">
        <v>100</v>
      </c>
      <c r="P98" s="6" t="s">
        <v>100</v>
      </c>
      <c r="Q98" s="6">
        <v>60</v>
      </c>
      <c r="R98" s="6">
        <v>1</v>
      </c>
      <c r="S98" s="6" t="s">
        <v>100</v>
      </c>
      <c r="T98">
        <v>7</v>
      </c>
    </row>
    <row r="99" spans="1:31" x14ac:dyDescent="0.25">
      <c r="A99" s="17">
        <f t="shared" si="1"/>
        <v>41974</v>
      </c>
      <c r="B99" s="24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1:31" x14ac:dyDescent="0.25">
      <c r="A100" s="17">
        <f t="shared" si="1"/>
        <v>41975</v>
      </c>
      <c r="B100" s="24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1:31" x14ac:dyDescent="0.25">
      <c r="A101" s="17">
        <f t="shared" si="1"/>
        <v>41976</v>
      </c>
      <c r="B101" s="24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1:31" x14ac:dyDescent="0.25">
      <c r="A102" s="17">
        <f t="shared" si="1"/>
        <v>41977</v>
      </c>
      <c r="B102" s="24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1:31" x14ac:dyDescent="0.25">
      <c r="A103" s="17">
        <f t="shared" si="1"/>
        <v>41978</v>
      </c>
      <c r="B103" s="24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spans="1:31" x14ac:dyDescent="0.25">
      <c r="A104" s="17">
        <f t="shared" si="1"/>
        <v>41979</v>
      </c>
      <c r="B104" s="24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1:31" x14ac:dyDescent="0.25">
      <c r="A105" s="17">
        <f t="shared" si="1"/>
        <v>41980</v>
      </c>
      <c r="B105" s="24">
        <v>23</v>
      </c>
      <c r="C105" s="6">
        <v>44</v>
      </c>
      <c r="D105" s="6" t="s">
        <v>100</v>
      </c>
      <c r="E105" s="6">
        <v>54</v>
      </c>
      <c r="F105" s="6">
        <v>16</v>
      </c>
      <c r="G105" s="6">
        <v>3</v>
      </c>
      <c r="H105" s="6">
        <v>22</v>
      </c>
      <c r="I105" s="6"/>
      <c r="J105" s="6">
        <v>120</v>
      </c>
      <c r="K105" s="6">
        <v>34</v>
      </c>
      <c r="L105" s="6">
        <v>96</v>
      </c>
      <c r="M105" s="6">
        <v>49</v>
      </c>
      <c r="N105" s="6">
        <v>42</v>
      </c>
      <c r="O105" s="6" t="s">
        <v>100</v>
      </c>
      <c r="P105" s="6" t="s">
        <v>100</v>
      </c>
      <c r="Q105" s="6">
        <v>59</v>
      </c>
      <c r="R105" s="6">
        <v>1</v>
      </c>
      <c r="S105" s="6" t="s">
        <v>100</v>
      </c>
      <c r="T105">
        <v>6</v>
      </c>
      <c r="V105" s="6">
        <v>97</v>
      </c>
      <c r="W105" s="6">
        <v>41</v>
      </c>
      <c r="X105" s="6">
        <v>36</v>
      </c>
      <c r="Y105" s="6">
        <v>27</v>
      </c>
      <c r="Z105" s="6">
        <v>84</v>
      </c>
      <c r="AA105" s="6">
        <v>500</v>
      </c>
      <c r="AB105" s="6">
        <v>24</v>
      </c>
      <c r="AC105" s="6">
        <v>500</v>
      </c>
      <c r="AD105" s="6">
        <v>169</v>
      </c>
      <c r="AE105" s="6">
        <v>20</v>
      </c>
    </row>
    <row r="106" spans="1:31" x14ac:dyDescent="0.25">
      <c r="A106" s="17">
        <f t="shared" si="1"/>
        <v>41981</v>
      </c>
      <c r="B106" s="24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1:31" x14ac:dyDescent="0.25">
      <c r="A107" s="17">
        <f t="shared" si="1"/>
        <v>41982</v>
      </c>
      <c r="B107" s="24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spans="1:31" x14ac:dyDescent="0.25">
      <c r="A108" s="17">
        <f t="shared" si="1"/>
        <v>41983</v>
      </c>
      <c r="B108" s="24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1:31" x14ac:dyDescent="0.25">
      <c r="A109" s="17">
        <f t="shared" si="1"/>
        <v>41984</v>
      </c>
      <c r="B109" s="24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1:31" x14ac:dyDescent="0.25">
      <c r="A110" s="17">
        <f t="shared" si="1"/>
        <v>41985</v>
      </c>
      <c r="B110" s="24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</row>
    <row r="111" spans="1:31" x14ac:dyDescent="0.25">
      <c r="A111" s="17">
        <f t="shared" si="1"/>
        <v>41986</v>
      </c>
      <c r="B111" s="24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</row>
    <row r="112" spans="1:31" x14ac:dyDescent="0.25">
      <c r="A112" s="17">
        <f t="shared" si="1"/>
        <v>41987</v>
      </c>
      <c r="B112" s="24">
        <v>17</v>
      </c>
      <c r="C112" s="6">
        <v>17</v>
      </c>
      <c r="D112" s="6" t="s">
        <v>100</v>
      </c>
      <c r="E112" s="6">
        <v>32</v>
      </c>
      <c r="F112" s="6">
        <v>4</v>
      </c>
      <c r="G112" s="6">
        <v>0</v>
      </c>
      <c r="H112" s="6">
        <v>22</v>
      </c>
      <c r="I112" s="6"/>
      <c r="J112" s="6">
        <v>86</v>
      </c>
      <c r="K112" s="6">
        <v>16</v>
      </c>
      <c r="L112" s="6">
        <v>66</v>
      </c>
      <c r="M112" s="6">
        <v>38</v>
      </c>
      <c r="N112" s="6">
        <v>43</v>
      </c>
      <c r="O112" s="6" t="s">
        <v>100</v>
      </c>
      <c r="P112" s="6" t="s">
        <v>100</v>
      </c>
      <c r="Q112" s="6">
        <v>45</v>
      </c>
      <c r="R112" s="6">
        <v>1</v>
      </c>
      <c r="S112" s="6" t="s">
        <v>100</v>
      </c>
      <c r="T112">
        <v>2</v>
      </c>
      <c r="V112" s="6">
        <v>36</v>
      </c>
      <c r="W112" s="6">
        <v>35</v>
      </c>
      <c r="X112" s="6">
        <v>2</v>
      </c>
      <c r="Y112" s="6">
        <v>21</v>
      </c>
      <c r="Z112" s="6">
        <v>39</v>
      </c>
      <c r="AA112" s="6">
        <v>500</v>
      </c>
      <c r="AB112" s="6">
        <v>11</v>
      </c>
      <c r="AC112" s="6">
        <v>35</v>
      </c>
      <c r="AD112" s="6">
        <v>62</v>
      </c>
      <c r="AE112" s="6">
        <v>11</v>
      </c>
    </row>
    <row r="113" spans="1:31" x14ac:dyDescent="0.25">
      <c r="A113" s="17">
        <f t="shared" si="1"/>
        <v>41988</v>
      </c>
      <c r="B113" s="24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31" x14ac:dyDescent="0.25">
      <c r="A114" s="17">
        <f t="shared" si="1"/>
        <v>41989</v>
      </c>
      <c r="B114" s="24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31" x14ac:dyDescent="0.25">
      <c r="A115" s="17">
        <f t="shared" si="1"/>
        <v>41990</v>
      </c>
      <c r="B115" s="24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31" x14ac:dyDescent="0.25">
      <c r="A116" s="17">
        <f t="shared" si="1"/>
        <v>41991</v>
      </c>
      <c r="B116" s="24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31" x14ac:dyDescent="0.25">
      <c r="A117" s="17">
        <f t="shared" si="1"/>
        <v>41992</v>
      </c>
      <c r="B117" s="24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31" x14ac:dyDescent="0.25">
      <c r="A118" s="17">
        <f t="shared" si="1"/>
        <v>41993</v>
      </c>
      <c r="B118" s="24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31" x14ac:dyDescent="0.25">
      <c r="A119" s="17">
        <f t="shared" si="1"/>
        <v>41994</v>
      </c>
      <c r="B119" s="31">
        <v>21</v>
      </c>
      <c r="C119" s="6">
        <v>21</v>
      </c>
      <c r="D119" s="6" t="s">
        <v>100</v>
      </c>
      <c r="E119" s="6">
        <v>34</v>
      </c>
      <c r="F119" s="6">
        <v>7</v>
      </c>
      <c r="G119" s="6">
        <v>1</v>
      </c>
      <c r="H119" s="6">
        <v>24</v>
      </c>
      <c r="I119" s="6"/>
      <c r="J119" s="6">
        <v>42</v>
      </c>
      <c r="K119" s="6">
        <v>17</v>
      </c>
      <c r="L119" s="6">
        <v>79</v>
      </c>
      <c r="M119" s="6">
        <v>58</v>
      </c>
      <c r="N119" s="6">
        <v>57</v>
      </c>
      <c r="O119" s="6" t="s">
        <v>100</v>
      </c>
      <c r="P119" s="6" t="s">
        <v>100</v>
      </c>
      <c r="Q119" s="6">
        <v>53</v>
      </c>
      <c r="R119" s="6">
        <v>0</v>
      </c>
      <c r="S119" s="6" t="s">
        <v>100</v>
      </c>
      <c r="T119" s="6">
        <v>2</v>
      </c>
      <c r="V119" s="6">
        <v>25</v>
      </c>
      <c r="W119" s="6">
        <v>31</v>
      </c>
      <c r="X119" s="6">
        <v>9</v>
      </c>
      <c r="Y119" s="6">
        <v>23</v>
      </c>
      <c r="Z119" s="6">
        <v>45</v>
      </c>
      <c r="AA119" s="6">
        <v>500</v>
      </c>
      <c r="AB119" s="6">
        <v>16</v>
      </c>
      <c r="AC119" s="6">
        <v>29</v>
      </c>
      <c r="AD119" s="6">
        <v>27</v>
      </c>
      <c r="AE119" s="6">
        <v>15</v>
      </c>
    </row>
    <row r="120" spans="1:31" x14ac:dyDescent="0.25">
      <c r="A120" s="17">
        <f t="shared" si="1"/>
        <v>41995</v>
      </c>
      <c r="B120" s="31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1:31" x14ac:dyDescent="0.25">
      <c r="A121" s="17">
        <f t="shared" si="1"/>
        <v>41996</v>
      </c>
      <c r="B121" s="31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1:31" x14ac:dyDescent="0.25">
      <c r="A122" s="17">
        <f t="shared" si="1"/>
        <v>41997</v>
      </c>
      <c r="B122" s="31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1:31" x14ac:dyDescent="0.25">
      <c r="A123" s="17">
        <f t="shared" si="1"/>
        <v>41998</v>
      </c>
      <c r="B123" s="31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1:31" x14ac:dyDescent="0.25">
      <c r="A124" s="17">
        <f t="shared" si="1"/>
        <v>41999</v>
      </c>
      <c r="B124" s="31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1:31" x14ac:dyDescent="0.25">
      <c r="A125" s="17">
        <f t="shared" si="1"/>
        <v>42000</v>
      </c>
      <c r="B125" s="31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1:31" x14ac:dyDescent="0.25">
      <c r="A126" s="17">
        <f t="shared" si="1"/>
        <v>42001</v>
      </c>
      <c r="B126" s="31">
        <v>28</v>
      </c>
      <c r="C126" s="6">
        <v>24</v>
      </c>
      <c r="D126" s="6" t="s">
        <v>100</v>
      </c>
      <c r="E126" s="6">
        <v>30</v>
      </c>
      <c r="F126" s="6">
        <v>11</v>
      </c>
      <c r="G126" s="6">
        <v>4</v>
      </c>
      <c r="H126" s="6">
        <v>16</v>
      </c>
      <c r="I126" s="6"/>
      <c r="J126" s="6">
        <v>31</v>
      </c>
      <c r="K126" s="6">
        <v>2</v>
      </c>
      <c r="L126" s="6">
        <v>68</v>
      </c>
      <c r="M126" s="6">
        <v>38</v>
      </c>
      <c r="N126" s="6">
        <v>58</v>
      </c>
      <c r="O126" s="6" t="s">
        <v>100</v>
      </c>
      <c r="P126" s="6" t="s">
        <v>100</v>
      </c>
      <c r="Q126" s="6">
        <v>41</v>
      </c>
      <c r="R126" s="6">
        <v>0</v>
      </c>
      <c r="S126" s="6" t="s">
        <v>100</v>
      </c>
      <c r="T126" s="6">
        <v>4</v>
      </c>
      <c r="V126" s="6">
        <v>15</v>
      </c>
      <c r="W126" s="6">
        <v>29</v>
      </c>
      <c r="X126" s="6">
        <v>5</v>
      </c>
      <c r="Y126" s="6">
        <v>14</v>
      </c>
      <c r="Z126" s="6">
        <v>26</v>
      </c>
      <c r="AA126" s="6">
        <v>500</v>
      </c>
      <c r="AB126" s="6">
        <v>19</v>
      </c>
      <c r="AC126" s="6">
        <v>34</v>
      </c>
      <c r="AD126" s="6">
        <v>31</v>
      </c>
      <c r="AE126" s="6">
        <v>18</v>
      </c>
    </row>
    <row r="127" spans="1:31" x14ac:dyDescent="0.25">
      <c r="A127" s="17">
        <f t="shared" si="1"/>
        <v>42002</v>
      </c>
      <c r="B127" s="31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1:31" x14ac:dyDescent="0.25">
      <c r="A128" s="17">
        <f t="shared" si="1"/>
        <v>42003</v>
      </c>
      <c r="B128" s="31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1:31" x14ac:dyDescent="0.25">
      <c r="A129" s="17">
        <f t="shared" si="1"/>
        <v>42004</v>
      </c>
      <c r="B129" s="31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31" x14ac:dyDescent="0.25">
      <c r="A130" s="17">
        <f t="shared" si="1"/>
        <v>42005</v>
      </c>
      <c r="B130" s="31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1:31" x14ac:dyDescent="0.25">
      <c r="A131" s="17">
        <f t="shared" si="1"/>
        <v>42006</v>
      </c>
      <c r="B131" s="31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31" x14ac:dyDescent="0.25">
      <c r="A132" s="17">
        <f t="shared" si="1"/>
        <v>42007</v>
      </c>
      <c r="B132" s="31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31" x14ac:dyDescent="0.25">
      <c r="A133" s="17">
        <f t="shared" si="1"/>
        <v>42008</v>
      </c>
      <c r="B133" s="31">
        <v>8</v>
      </c>
      <c r="C133" s="6">
        <v>13</v>
      </c>
      <c r="D133" s="6" t="s">
        <v>100</v>
      </c>
      <c r="E133" s="6">
        <v>15</v>
      </c>
      <c r="F133" s="6">
        <v>0</v>
      </c>
      <c r="G133" s="6">
        <v>5</v>
      </c>
      <c r="H133" s="6">
        <v>7</v>
      </c>
      <c r="I133" s="6"/>
      <c r="J133" s="6">
        <v>10</v>
      </c>
      <c r="K133" s="6" t="s">
        <v>100</v>
      </c>
      <c r="L133" s="6">
        <v>20</v>
      </c>
      <c r="M133" s="6">
        <v>26</v>
      </c>
      <c r="N133" s="6">
        <v>19</v>
      </c>
      <c r="O133" s="6" t="s">
        <v>100</v>
      </c>
      <c r="P133" s="6" t="s">
        <v>100</v>
      </c>
      <c r="Q133" s="6">
        <v>19</v>
      </c>
      <c r="R133" s="6">
        <v>0</v>
      </c>
      <c r="S133" s="6" t="s">
        <v>100</v>
      </c>
      <c r="T133" s="6">
        <v>0</v>
      </c>
      <c r="V133" s="6">
        <v>10</v>
      </c>
      <c r="W133" s="6">
        <v>29</v>
      </c>
      <c r="X133" s="6">
        <v>2</v>
      </c>
      <c r="Y133" s="6">
        <v>14</v>
      </c>
      <c r="Z133" s="6">
        <v>20</v>
      </c>
      <c r="AA133" s="6">
        <v>500</v>
      </c>
      <c r="AB133" s="6">
        <v>5</v>
      </c>
      <c r="AC133" s="6">
        <v>33</v>
      </c>
      <c r="AD133" s="6">
        <v>10</v>
      </c>
      <c r="AE133" s="6">
        <v>3</v>
      </c>
    </row>
    <row r="134" spans="1:31" x14ac:dyDescent="0.25">
      <c r="A134" s="17">
        <f t="shared" si="1"/>
        <v>42009</v>
      </c>
      <c r="B134" s="31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31" x14ac:dyDescent="0.25">
      <c r="A135" s="17">
        <f t="shared" si="1"/>
        <v>42010</v>
      </c>
      <c r="B135" s="31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1:31" x14ac:dyDescent="0.25">
      <c r="A136" s="17">
        <f t="shared" si="1"/>
        <v>42011</v>
      </c>
      <c r="B136" s="31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31" x14ac:dyDescent="0.25">
      <c r="A137" s="17">
        <f t="shared" si="1"/>
        <v>42012</v>
      </c>
      <c r="B137" s="31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31" x14ac:dyDescent="0.25">
      <c r="A138" s="17">
        <f t="shared" ref="A138:A201" si="2">+A137+1</f>
        <v>42013</v>
      </c>
      <c r="B138" s="31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31" x14ac:dyDescent="0.25">
      <c r="A139" s="17">
        <f t="shared" si="2"/>
        <v>42014</v>
      </c>
      <c r="B139" s="31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31" x14ac:dyDescent="0.25">
      <c r="A140" s="17">
        <f t="shared" si="2"/>
        <v>42015</v>
      </c>
      <c r="B140" s="31">
        <v>28</v>
      </c>
      <c r="C140" s="6">
        <v>24</v>
      </c>
      <c r="D140" s="6" t="s">
        <v>100</v>
      </c>
      <c r="E140" s="6">
        <v>17</v>
      </c>
      <c r="F140" s="6">
        <v>1</v>
      </c>
      <c r="G140" s="6">
        <v>1</v>
      </c>
      <c r="H140" s="6">
        <v>12</v>
      </c>
      <c r="I140" s="6"/>
      <c r="J140" s="6">
        <v>15</v>
      </c>
      <c r="K140" s="6" t="s">
        <v>100</v>
      </c>
      <c r="L140" s="6">
        <v>29</v>
      </c>
      <c r="M140" s="6">
        <v>31</v>
      </c>
      <c r="N140" s="6">
        <v>38</v>
      </c>
      <c r="O140" s="6" t="s">
        <v>100</v>
      </c>
      <c r="P140" s="6" t="s">
        <v>100</v>
      </c>
      <c r="Q140" s="6">
        <v>28</v>
      </c>
      <c r="R140" s="6">
        <v>0</v>
      </c>
      <c r="S140" s="6" t="s">
        <v>100</v>
      </c>
      <c r="T140" s="6">
        <v>0</v>
      </c>
      <c r="V140" s="6">
        <v>1</v>
      </c>
      <c r="W140" s="6">
        <v>25</v>
      </c>
      <c r="X140" s="6">
        <v>5</v>
      </c>
      <c r="Y140" s="6">
        <v>16</v>
      </c>
      <c r="Z140" s="6">
        <v>34</v>
      </c>
      <c r="AA140" s="6">
        <v>500</v>
      </c>
      <c r="AB140" s="6">
        <v>11</v>
      </c>
      <c r="AC140" s="6">
        <v>23</v>
      </c>
      <c r="AD140" s="6">
        <v>11</v>
      </c>
      <c r="AE140" s="6">
        <v>9</v>
      </c>
    </row>
    <row r="141" spans="1:31" x14ac:dyDescent="0.25">
      <c r="A141" s="17">
        <f t="shared" si="2"/>
        <v>42016</v>
      </c>
      <c r="B141" s="31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1:31" x14ac:dyDescent="0.25">
      <c r="A142" s="17">
        <f t="shared" si="2"/>
        <v>42017</v>
      </c>
      <c r="B142" s="31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1:31" x14ac:dyDescent="0.25">
      <c r="A143" s="17">
        <f t="shared" si="2"/>
        <v>42018</v>
      </c>
      <c r="B143" s="31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31" x14ac:dyDescent="0.25">
      <c r="A144" s="17">
        <f t="shared" si="2"/>
        <v>42019</v>
      </c>
      <c r="B144" s="31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246" x14ac:dyDescent="0.25">
      <c r="A145" s="17">
        <f t="shared" si="2"/>
        <v>42020</v>
      </c>
      <c r="B145" s="31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1:246" x14ac:dyDescent="0.25">
      <c r="A146" s="17">
        <f t="shared" si="2"/>
        <v>42021</v>
      </c>
      <c r="B146" s="31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1:246" x14ac:dyDescent="0.25">
      <c r="A147" s="17">
        <f t="shared" si="2"/>
        <v>42022</v>
      </c>
      <c r="B147" s="31">
        <v>11</v>
      </c>
      <c r="C147" s="6">
        <v>24</v>
      </c>
      <c r="D147" s="6" t="s">
        <v>100</v>
      </c>
      <c r="E147" s="6">
        <v>10</v>
      </c>
      <c r="F147" s="6">
        <v>0</v>
      </c>
      <c r="G147" s="6">
        <v>0</v>
      </c>
      <c r="H147" s="6">
        <v>8</v>
      </c>
      <c r="I147" s="6"/>
      <c r="J147" s="6">
        <v>8</v>
      </c>
      <c r="K147" s="6" t="s">
        <v>100</v>
      </c>
      <c r="L147" s="6">
        <v>6</v>
      </c>
      <c r="M147" s="6">
        <v>20</v>
      </c>
      <c r="N147" s="6">
        <v>12</v>
      </c>
      <c r="O147" s="6" t="s">
        <v>100</v>
      </c>
      <c r="P147" s="6" t="s">
        <v>100</v>
      </c>
      <c r="Q147" s="6">
        <v>11</v>
      </c>
      <c r="R147" s="6">
        <v>0</v>
      </c>
      <c r="S147" s="6" t="s">
        <v>100</v>
      </c>
      <c r="T147" s="6" t="s">
        <v>100</v>
      </c>
      <c r="V147" s="6" t="s">
        <v>100</v>
      </c>
      <c r="W147" s="6">
        <v>33</v>
      </c>
      <c r="X147" s="6">
        <v>2</v>
      </c>
      <c r="Y147" s="6">
        <v>11</v>
      </c>
      <c r="Z147" s="6">
        <v>13</v>
      </c>
      <c r="AA147" s="6">
        <v>109</v>
      </c>
      <c r="AB147" s="6">
        <v>13</v>
      </c>
      <c r="AC147" s="6">
        <v>25</v>
      </c>
      <c r="AD147" s="6">
        <v>4</v>
      </c>
      <c r="AE147" s="6">
        <v>7</v>
      </c>
    </row>
    <row r="148" spans="1:246" x14ac:dyDescent="0.25">
      <c r="A148" s="17">
        <f t="shared" si="2"/>
        <v>42023</v>
      </c>
      <c r="B148" s="31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1:246" x14ac:dyDescent="0.25">
      <c r="A149" s="17">
        <f t="shared" si="2"/>
        <v>42024</v>
      </c>
      <c r="B149" s="31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1:246" x14ac:dyDescent="0.25">
      <c r="A150" s="17">
        <f t="shared" si="2"/>
        <v>42025</v>
      </c>
      <c r="B150" s="31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1:246" x14ac:dyDescent="0.25">
      <c r="A151" s="17">
        <f t="shared" si="2"/>
        <v>42026</v>
      </c>
      <c r="B151" s="31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1:246" x14ac:dyDescent="0.25">
      <c r="A152" s="17">
        <f t="shared" si="2"/>
        <v>42027</v>
      </c>
      <c r="B152" s="31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1:246" x14ac:dyDescent="0.25">
      <c r="A153" s="17">
        <f t="shared" si="2"/>
        <v>42028</v>
      </c>
      <c r="B153" s="31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1:246" x14ac:dyDescent="0.25">
      <c r="A154" s="17">
        <f t="shared" si="2"/>
        <v>42029</v>
      </c>
      <c r="B154" s="31">
        <v>7</v>
      </c>
      <c r="C154" s="6">
        <v>16</v>
      </c>
      <c r="D154" s="6" t="s">
        <v>100</v>
      </c>
      <c r="E154" s="6">
        <v>5</v>
      </c>
      <c r="F154" s="6">
        <v>0</v>
      </c>
      <c r="G154" s="6">
        <v>0</v>
      </c>
      <c r="H154" s="6">
        <v>17</v>
      </c>
      <c r="I154" s="6">
        <v>10</v>
      </c>
      <c r="J154" s="6">
        <v>10</v>
      </c>
      <c r="K154" s="6" t="s">
        <v>100</v>
      </c>
      <c r="L154" s="6">
        <v>7</v>
      </c>
      <c r="M154" s="6">
        <v>16</v>
      </c>
      <c r="N154" s="6">
        <v>22</v>
      </c>
      <c r="O154" s="6" t="s">
        <v>100</v>
      </c>
      <c r="P154" s="6" t="s">
        <v>100</v>
      </c>
      <c r="Q154" s="6">
        <v>10</v>
      </c>
      <c r="R154" s="6">
        <v>0</v>
      </c>
      <c r="S154" s="6" t="s">
        <v>100</v>
      </c>
      <c r="T154" s="6" t="s">
        <v>100</v>
      </c>
      <c r="V154" s="6" t="s">
        <v>100</v>
      </c>
      <c r="W154" s="6">
        <v>15</v>
      </c>
      <c r="X154" s="6">
        <v>1</v>
      </c>
      <c r="Y154" s="6">
        <v>8</v>
      </c>
      <c r="Z154" s="6">
        <v>25</v>
      </c>
      <c r="AA154" s="6">
        <v>96</v>
      </c>
      <c r="AB154" s="6">
        <v>2</v>
      </c>
      <c r="AC154" s="6">
        <v>25</v>
      </c>
      <c r="AD154" s="6">
        <v>1</v>
      </c>
      <c r="AE154" s="6">
        <v>5</v>
      </c>
    </row>
    <row r="155" spans="1:246" x14ac:dyDescent="0.25">
      <c r="A155" s="17">
        <f t="shared" si="2"/>
        <v>42030</v>
      </c>
      <c r="B155" s="31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</row>
    <row r="156" spans="1:246" x14ac:dyDescent="0.25">
      <c r="A156" s="17">
        <f t="shared" si="2"/>
        <v>42031</v>
      </c>
      <c r="B156" s="3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</row>
    <row r="157" spans="1:246" x14ac:dyDescent="0.25">
      <c r="A157" s="17">
        <f t="shared" si="2"/>
        <v>42032</v>
      </c>
      <c r="B157" s="31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</row>
    <row r="158" spans="1:246" x14ac:dyDescent="0.25">
      <c r="A158" s="17">
        <f t="shared" si="2"/>
        <v>42033</v>
      </c>
      <c r="B158" s="31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</row>
    <row r="159" spans="1:246" x14ac:dyDescent="0.25">
      <c r="A159" s="17">
        <f t="shared" si="2"/>
        <v>42034</v>
      </c>
      <c r="B159" s="31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</row>
    <row r="160" spans="1:246" x14ac:dyDescent="0.25">
      <c r="A160" s="17">
        <f t="shared" si="2"/>
        <v>42035</v>
      </c>
      <c r="B160" s="31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</row>
    <row r="161" spans="1:246" x14ac:dyDescent="0.25">
      <c r="A161" s="17">
        <f t="shared" si="2"/>
        <v>42036</v>
      </c>
      <c r="B161" s="31">
        <v>8</v>
      </c>
      <c r="C161" s="6">
        <v>13</v>
      </c>
      <c r="D161" s="6" t="s">
        <v>100</v>
      </c>
      <c r="E161" s="6">
        <v>7</v>
      </c>
      <c r="F161" s="6" t="s">
        <v>100</v>
      </c>
      <c r="G161" s="6">
        <v>0</v>
      </c>
      <c r="H161" s="6">
        <v>19</v>
      </c>
      <c r="I161" s="6">
        <v>9</v>
      </c>
      <c r="J161" s="6">
        <v>5</v>
      </c>
      <c r="K161" s="6" t="s">
        <v>100</v>
      </c>
      <c r="L161" s="6">
        <v>11</v>
      </c>
      <c r="M161" s="6">
        <v>19</v>
      </c>
      <c r="N161" s="6">
        <v>18</v>
      </c>
      <c r="O161" s="6" t="s">
        <v>100</v>
      </c>
      <c r="P161" s="6" t="s">
        <v>100</v>
      </c>
      <c r="Q161" s="6">
        <v>10</v>
      </c>
      <c r="R161" s="6">
        <v>0</v>
      </c>
      <c r="S161" s="6" t="s">
        <v>100</v>
      </c>
      <c r="T161" s="6" t="s">
        <v>100</v>
      </c>
      <c r="U161" s="6"/>
      <c r="V161" s="6" t="s">
        <v>100</v>
      </c>
      <c r="W161" s="6">
        <v>14</v>
      </c>
      <c r="X161" s="6">
        <v>0</v>
      </c>
      <c r="Y161" s="6">
        <v>5</v>
      </c>
      <c r="Z161" s="6">
        <v>22</v>
      </c>
      <c r="AA161" s="6">
        <v>102</v>
      </c>
      <c r="AB161" s="6">
        <v>3</v>
      </c>
      <c r="AC161" s="6">
        <v>11</v>
      </c>
      <c r="AD161" s="6">
        <v>2</v>
      </c>
      <c r="AE161" s="6">
        <v>8</v>
      </c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</row>
    <row r="162" spans="1:246" x14ac:dyDescent="0.25">
      <c r="A162" s="17">
        <f t="shared" si="2"/>
        <v>42037</v>
      </c>
      <c r="B162" s="31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</row>
    <row r="163" spans="1:246" x14ac:dyDescent="0.25">
      <c r="A163" s="17">
        <f t="shared" si="2"/>
        <v>42038</v>
      </c>
      <c r="B163" s="31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</row>
    <row r="164" spans="1:246" x14ac:dyDescent="0.25">
      <c r="A164" s="17">
        <f t="shared" si="2"/>
        <v>42039</v>
      </c>
      <c r="B164" s="31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</row>
    <row r="165" spans="1:246" x14ac:dyDescent="0.25">
      <c r="A165" s="17">
        <f t="shared" si="2"/>
        <v>42040</v>
      </c>
      <c r="B165" s="31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</row>
    <row r="166" spans="1:246" x14ac:dyDescent="0.25">
      <c r="A166" s="17">
        <f t="shared" si="2"/>
        <v>42041</v>
      </c>
      <c r="B166" s="31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</row>
    <row r="167" spans="1:246" x14ac:dyDescent="0.25">
      <c r="A167" s="17">
        <f t="shared" si="2"/>
        <v>42042</v>
      </c>
      <c r="B167" s="31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</row>
    <row r="168" spans="1:246" x14ac:dyDescent="0.25">
      <c r="A168" s="17">
        <f t="shared" si="2"/>
        <v>42043</v>
      </c>
      <c r="B168" s="31">
        <v>2</v>
      </c>
      <c r="C168" s="6">
        <v>19</v>
      </c>
      <c r="D168" s="6" t="s">
        <v>100</v>
      </c>
      <c r="E168" s="6">
        <v>5</v>
      </c>
      <c r="F168" s="6" t="s">
        <v>100</v>
      </c>
      <c r="G168" s="6">
        <v>0</v>
      </c>
      <c r="H168" s="6">
        <v>9</v>
      </c>
      <c r="I168" s="6">
        <v>5</v>
      </c>
      <c r="J168" s="6">
        <v>8</v>
      </c>
      <c r="K168" s="6" t="s">
        <v>100</v>
      </c>
      <c r="L168" s="6" t="s">
        <v>100</v>
      </c>
      <c r="M168" s="6">
        <v>19</v>
      </c>
      <c r="N168" s="6">
        <v>17</v>
      </c>
      <c r="O168" s="6" t="s">
        <v>100</v>
      </c>
      <c r="P168" s="6" t="s">
        <v>100</v>
      </c>
      <c r="Q168" s="6">
        <v>8</v>
      </c>
      <c r="R168" s="6">
        <v>0</v>
      </c>
      <c r="S168" s="6" t="s">
        <v>100</v>
      </c>
      <c r="T168" s="6" t="s">
        <v>100</v>
      </c>
      <c r="U168" s="6"/>
      <c r="V168" s="6" t="s">
        <v>100</v>
      </c>
      <c r="W168" s="6">
        <v>27</v>
      </c>
      <c r="X168" s="6">
        <v>0</v>
      </c>
      <c r="Y168" s="6">
        <v>1</v>
      </c>
      <c r="Z168" s="6">
        <v>27</v>
      </c>
      <c r="AA168" s="6">
        <v>42</v>
      </c>
      <c r="AB168" s="6">
        <v>5</v>
      </c>
      <c r="AC168" s="6">
        <v>11</v>
      </c>
      <c r="AD168" s="6">
        <v>2</v>
      </c>
      <c r="AE168" s="6">
        <v>2</v>
      </c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</row>
    <row r="169" spans="1:246" x14ac:dyDescent="0.25">
      <c r="A169" s="17">
        <f t="shared" si="2"/>
        <v>42044</v>
      </c>
      <c r="B169" s="31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</row>
    <row r="170" spans="1:246" x14ac:dyDescent="0.25">
      <c r="A170" s="17">
        <f t="shared" si="2"/>
        <v>42045</v>
      </c>
      <c r="B170" s="31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</row>
    <row r="171" spans="1:246" x14ac:dyDescent="0.25">
      <c r="A171" s="17">
        <f t="shared" si="2"/>
        <v>42046</v>
      </c>
      <c r="B171" s="31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</row>
    <row r="172" spans="1:246" x14ac:dyDescent="0.25">
      <c r="A172" s="17">
        <f t="shared" si="2"/>
        <v>42047</v>
      </c>
      <c r="B172" s="31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</row>
    <row r="173" spans="1:246" x14ac:dyDescent="0.25">
      <c r="A173" s="17">
        <f t="shared" si="2"/>
        <v>42048</v>
      </c>
      <c r="B173" s="31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</row>
    <row r="174" spans="1:246" x14ac:dyDescent="0.25">
      <c r="A174" s="17">
        <f t="shared" si="2"/>
        <v>42049</v>
      </c>
      <c r="B174" s="31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</row>
    <row r="175" spans="1:246" x14ac:dyDescent="0.25">
      <c r="A175" s="17">
        <f t="shared" si="2"/>
        <v>42050</v>
      </c>
      <c r="B175" s="31">
        <v>5</v>
      </c>
      <c r="C175" s="6">
        <v>32</v>
      </c>
      <c r="D175" s="6" t="s">
        <v>100</v>
      </c>
      <c r="E175" s="6">
        <v>2</v>
      </c>
      <c r="F175" s="6" t="s">
        <v>100</v>
      </c>
      <c r="G175" s="6">
        <v>0</v>
      </c>
      <c r="H175" s="6">
        <v>11</v>
      </c>
      <c r="I175" s="6">
        <v>7</v>
      </c>
      <c r="J175" s="6" t="s">
        <v>100</v>
      </c>
      <c r="K175" s="6" t="s">
        <v>100</v>
      </c>
      <c r="L175" s="6" t="s">
        <v>100</v>
      </c>
      <c r="M175" s="6">
        <v>19</v>
      </c>
      <c r="N175" s="6">
        <v>33</v>
      </c>
      <c r="O175" s="6" t="s">
        <v>100</v>
      </c>
      <c r="P175" s="6" t="s">
        <v>100</v>
      </c>
      <c r="Q175" s="6" t="s">
        <v>100</v>
      </c>
      <c r="R175" s="6">
        <v>0</v>
      </c>
      <c r="S175" s="6" t="s">
        <v>100</v>
      </c>
      <c r="T175" s="6" t="s">
        <v>100</v>
      </c>
      <c r="U175" s="6"/>
      <c r="V175" s="6" t="s">
        <v>100</v>
      </c>
      <c r="W175" s="6">
        <v>74</v>
      </c>
      <c r="X175" s="6">
        <v>5</v>
      </c>
      <c r="Y175" s="6">
        <v>16</v>
      </c>
      <c r="Z175" s="6">
        <v>25</v>
      </c>
      <c r="AA175" s="6">
        <v>122</v>
      </c>
      <c r="AB175" s="6">
        <v>10</v>
      </c>
      <c r="AC175" s="6">
        <v>5</v>
      </c>
      <c r="AD175" s="6">
        <v>9</v>
      </c>
      <c r="AE175" s="6">
        <v>11</v>
      </c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</row>
    <row r="176" spans="1:246" x14ac:dyDescent="0.25">
      <c r="A176" s="17">
        <f t="shared" si="2"/>
        <v>42051</v>
      </c>
      <c r="B176" s="31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</row>
    <row r="177" spans="1:246" x14ac:dyDescent="0.25">
      <c r="A177" s="17">
        <f t="shared" si="2"/>
        <v>42052</v>
      </c>
      <c r="B177" s="31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</row>
    <row r="178" spans="1:246" x14ac:dyDescent="0.25">
      <c r="A178" s="17">
        <f t="shared" si="2"/>
        <v>42053</v>
      </c>
      <c r="B178" s="31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</row>
    <row r="179" spans="1:246" x14ac:dyDescent="0.25">
      <c r="A179" s="17">
        <f t="shared" si="2"/>
        <v>42054</v>
      </c>
      <c r="B179" s="3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</row>
    <row r="180" spans="1:246" x14ac:dyDescent="0.25">
      <c r="A180" s="17">
        <f t="shared" si="2"/>
        <v>42055</v>
      </c>
      <c r="B180" s="31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</row>
    <row r="181" spans="1:246" x14ac:dyDescent="0.25">
      <c r="A181" s="17">
        <f t="shared" si="2"/>
        <v>42056</v>
      </c>
      <c r="B181" s="31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</row>
    <row r="182" spans="1:246" x14ac:dyDescent="0.25">
      <c r="A182" s="17">
        <f t="shared" si="2"/>
        <v>42057</v>
      </c>
      <c r="B182" s="31">
        <v>2</v>
      </c>
      <c r="C182" s="6">
        <v>10</v>
      </c>
      <c r="D182" s="6" t="s">
        <v>100</v>
      </c>
      <c r="E182" s="6">
        <v>1</v>
      </c>
      <c r="F182" s="6" t="s">
        <v>100</v>
      </c>
      <c r="G182" s="6">
        <v>0</v>
      </c>
      <c r="H182" s="6">
        <v>3</v>
      </c>
      <c r="I182" s="6">
        <v>4</v>
      </c>
      <c r="J182" s="6" t="s">
        <v>100</v>
      </c>
      <c r="K182" s="6" t="s">
        <v>100</v>
      </c>
      <c r="L182" s="6" t="s">
        <v>100</v>
      </c>
      <c r="M182" s="6">
        <v>10</v>
      </c>
      <c r="N182" s="6">
        <v>14</v>
      </c>
      <c r="O182" s="6" t="s">
        <v>100</v>
      </c>
      <c r="P182" s="6" t="s">
        <v>100</v>
      </c>
      <c r="Q182" s="6" t="s">
        <v>100</v>
      </c>
      <c r="R182" s="6">
        <v>0</v>
      </c>
      <c r="S182" s="6" t="s">
        <v>100</v>
      </c>
      <c r="T182" s="6" t="s">
        <v>100</v>
      </c>
      <c r="U182" s="6"/>
      <c r="V182" s="6" t="s">
        <v>100</v>
      </c>
      <c r="W182" s="6">
        <v>30</v>
      </c>
      <c r="X182" s="6">
        <v>1</v>
      </c>
      <c r="Y182" s="6">
        <v>4</v>
      </c>
      <c r="Z182" s="6">
        <v>12</v>
      </c>
      <c r="AA182" s="6">
        <v>41</v>
      </c>
      <c r="AB182" s="6">
        <v>2</v>
      </c>
      <c r="AC182" s="6">
        <v>6</v>
      </c>
      <c r="AD182" s="6" t="s">
        <v>100</v>
      </c>
      <c r="AE182" s="6">
        <v>5</v>
      </c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</row>
    <row r="183" spans="1:246" x14ac:dyDescent="0.25">
      <c r="A183" s="17">
        <f t="shared" si="2"/>
        <v>42058</v>
      </c>
      <c r="B183" s="31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</row>
    <row r="184" spans="1:246" x14ac:dyDescent="0.25">
      <c r="A184" s="17">
        <f t="shared" si="2"/>
        <v>42059</v>
      </c>
      <c r="B184" s="31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</row>
    <row r="185" spans="1:246" x14ac:dyDescent="0.25">
      <c r="A185" s="17">
        <f t="shared" si="2"/>
        <v>42060</v>
      </c>
      <c r="B185" s="31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</row>
    <row r="186" spans="1:246" x14ac:dyDescent="0.25">
      <c r="A186" s="17">
        <f t="shared" si="2"/>
        <v>42061</v>
      </c>
      <c r="B186" s="31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</row>
    <row r="187" spans="1:246" x14ac:dyDescent="0.25">
      <c r="A187" s="17">
        <f t="shared" si="2"/>
        <v>42062</v>
      </c>
      <c r="B187" s="31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</row>
    <row r="188" spans="1:246" x14ac:dyDescent="0.25">
      <c r="A188" s="17">
        <f t="shared" si="2"/>
        <v>42063</v>
      </c>
      <c r="B188" s="31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</row>
    <row r="189" spans="1:246" x14ac:dyDescent="0.25">
      <c r="A189" s="17">
        <f t="shared" si="2"/>
        <v>42064</v>
      </c>
      <c r="B189" s="31">
        <v>3</v>
      </c>
      <c r="C189" s="6">
        <v>17</v>
      </c>
      <c r="D189" s="6" t="s">
        <v>100</v>
      </c>
      <c r="E189" s="6" t="s">
        <v>100</v>
      </c>
      <c r="F189" s="6" t="s">
        <v>100</v>
      </c>
      <c r="G189" s="6">
        <v>0</v>
      </c>
      <c r="H189" s="6">
        <v>3</v>
      </c>
      <c r="I189" s="6">
        <v>6</v>
      </c>
      <c r="J189" s="6" t="s">
        <v>100</v>
      </c>
      <c r="K189" s="6" t="s">
        <v>100</v>
      </c>
      <c r="L189" s="6" t="s">
        <v>100</v>
      </c>
      <c r="M189" s="6">
        <v>14</v>
      </c>
      <c r="N189" s="6">
        <v>19</v>
      </c>
      <c r="O189" s="6" t="s">
        <v>100</v>
      </c>
      <c r="P189" s="6" t="s">
        <v>100</v>
      </c>
      <c r="Q189" s="6" t="s">
        <v>100</v>
      </c>
      <c r="R189" s="6">
        <v>0</v>
      </c>
      <c r="S189" s="6" t="s">
        <v>100</v>
      </c>
      <c r="T189" s="6" t="s">
        <v>100</v>
      </c>
      <c r="U189" s="6"/>
      <c r="W189" s="6">
        <v>27</v>
      </c>
      <c r="X189" s="6">
        <v>2</v>
      </c>
      <c r="Y189" s="6">
        <v>6</v>
      </c>
      <c r="Z189" s="6">
        <v>15</v>
      </c>
      <c r="AA189" s="6">
        <v>81</v>
      </c>
      <c r="AB189" s="6">
        <v>1</v>
      </c>
      <c r="AC189" s="6">
        <v>5</v>
      </c>
      <c r="AD189" s="6" t="s">
        <v>100</v>
      </c>
      <c r="AE189" s="6">
        <v>8</v>
      </c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</row>
    <row r="190" spans="1:246" x14ac:dyDescent="0.25">
      <c r="A190" s="17">
        <f t="shared" si="2"/>
        <v>42065</v>
      </c>
      <c r="B190" s="31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</row>
    <row r="191" spans="1:246" x14ac:dyDescent="0.25">
      <c r="A191" s="17">
        <f t="shared" si="2"/>
        <v>42066</v>
      </c>
      <c r="B191" s="31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</row>
    <row r="192" spans="1:246" x14ac:dyDescent="0.25">
      <c r="A192" s="17">
        <f t="shared" si="2"/>
        <v>42067</v>
      </c>
      <c r="B192" s="31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</row>
    <row r="193" spans="1:246" x14ac:dyDescent="0.25">
      <c r="A193" s="17">
        <f t="shared" si="2"/>
        <v>42068</v>
      </c>
      <c r="B193" s="31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</row>
    <row r="194" spans="1:246" x14ac:dyDescent="0.25">
      <c r="A194" s="17">
        <f t="shared" si="2"/>
        <v>42069</v>
      </c>
      <c r="B194" s="31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</row>
    <row r="195" spans="1:246" x14ac:dyDescent="0.25">
      <c r="A195" s="17">
        <f t="shared" si="2"/>
        <v>42070</v>
      </c>
      <c r="B195" s="31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</row>
    <row r="196" spans="1:246" x14ac:dyDescent="0.25">
      <c r="A196" s="17">
        <f t="shared" si="2"/>
        <v>42071</v>
      </c>
      <c r="B196" s="31">
        <v>15</v>
      </c>
      <c r="C196" s="6">
        <v>15</v>
      </c>
      <c r="D196" s="6" t="s">
        <v>100</v>
      </c>
      <c r="E196" s="6" t="s">
        <v>100</v>
      </c>
      <c r="F196" s="6" t="s">
        <v>100</v>
      </c>
      <c r="G196" s="6">
        <v>1</v>
      </c>
      <c r="H196" s="6">
        <v>2</v>
      </c>
      <c r="I196" s="6">
        <v>6</v>
      </c>
      <c r="J196" s="6" t="s">
        <v>100</v>
      </c>
      <c r="K196" s="6" t="s">
        <v>100</v>
      </c>
      <c r="L196" s="6" t="s">
        <v>100</v>
      </c>
      <c r="M196" s="6">
        <v>100</v>
      </c>
      <c r="N196" s="6">
        <v>95</v>
      </c>
      <c r="O196" s="6" t="s">
        <v>100</v>
      </c>
      <c r="P196" s="6" t="s">
        <v>100</v>
      </c>
      <c r="Q196" s="6" t="s">
        <v>100</v>
      </c>
      <c r="R196" s="6" t="s">
        <v>100</v>
      </c>
      <c r="S196" s="6" t="s">
        <v>100</v>
      </c>
      <c r="T196" s="6" t="s">
        <v>100</v>
      </c>
      <c r="U196" s="6"/>
      <c r="W196" s="6">
        <v>48</v>
      </c>
      <c r="X196" s="6">
        <v>3</v>
      </c>
      <c r="Y196" s="6">
        <v>12</v>
      </c>
      <c r="Z196" s="6">
        <v>38</v>
      </c>
      <c r="AA196" s="6">
        <v>68</v>
      </c>
      <c r="AB196" s="6">
        <v>2</v>
      </c>
      <c r="AC196" s="6">
        <v>16</v>
      </c>
      <c r="AD196" s="6" t="s">
        <v>100</v>
      </c>
      <c r="AE196" s="6">
        <v>4</v>
      </c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</row>
    <row r="197" spans="1:246" x14ac:dyDescent="0.25">
      <c r="A197" s="17">
        <f t="shared" si="2"/>
        <v>42072</v>
      </c>
      <c r="B197" s="31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</row>
    <row r="198" spans="1:246" x14ac:dyDescent="0.25">
      <c r="A198" s="17">
        <f t="shared" si="2"/>
        <v>42073</v>
      </c>
      <c r="B198" s="31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</row>
    <row r="199" spans="1:246" x14ac:dyDescent="0.25">
      <c r="A199" s="17">
        <f t="shared" si="2"/>
        <v>42074</v>
      </c>
      <c r="B199" s="31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</row>
    <row r="200" spans="1:246" x14ac:dyDescent="0.25">
      <c r="A200" s="17">
        <f t="shared" si="2"/>
        <v>42075</v>
      </c>
      <c r="B200" s="31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</row>
    <row r="201" spans="1:246" x14ac:dyDescent="0.25">
      <c r="A201" s="17">
        <f t="shared" si="2"/>
        <v>42076</v>
      </c>
      <c r="B201" s="31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</row>
    <row r="202" spans="1:246" x14ac:dyDescent="0.25">
      <c r="A202" s="17">
        <f t="shared" ref="A202:A265" si="3">+A201+1</f>
        <v>42077</v>
      </c>
      <c r="B202" s="31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</row>
    <row r="203" spans="1:246" x14ac:dyDescent="0.25">
      <c r="A203" s="17">
        <f t="shared" si="3"/>
        <v>42078</v>
      </c>
      <c r="B203" s="31">
        <v>7</v>
      </c>
      <c r="C203" s="6">
        <v>18</v>
      </c>
      <c r="D203" s="6"/>
      <c r="E203" s="6"/>
      <c r="F203" s="6"/>
      <c r="G203" s="6">
        <v>1</v>
      </c>
      <c r="H203" s="6">
        <v>1</v>
      </c>
      <c r="I203" s="6">
        <v>9</v>
      </c>
      <c r="J203" s="6"/>
      <c r="K203" s="6"/>
      <c r="L203" s="6"/>
      <c r="M203" s="6">
        <v>24</v>
      </c>
      <c r="N203" s="6">
        <v>43</v>
      </c>
      <c r="O203" s="6"/>
      <c r="P203" s="6"/>
      <c r="Q203" s="6"/>
      <c r="R203" s="6"/>
      <c r="S203" s="6"/>
      <c r="T203" s="6"/>
      <c r="U203" s="6"/>
      <c r="W203" s="6">
        <v>25</v>
      </c>
      <c r="X203" s="6">
        <v>2</v>
      </c>
      <c r="Y203" s="6">
        <v>30</v>
      </c>
      <c r="Z203" s="6">
        <v>25</v>
      </c>
      <c r="AA203" s="6">
        <v>26</v>
      </c>
      <c r="AB203" s="6">
        <v>12</v>
      </c>
      <c r="AC203" s="6">
        <v>16</v>
      </c>
      <c r="AD203" s="6" t="s">
        <v>100</v>
      </c>
      <c r="AE203" s="6">
        <v>8</v>
      </c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</row>
    <row r="204" spans="1:246" x14ac:dyDescent="0.25">
      <c r="A204" s="17">
        <f t="shared" si="3"/>
        <v>42079</v>
      </c>
      <c r="B204" s="31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</row>
    <row r="205" spans="1:246" x14ac:dyDescent="0.25">
      <c r="A205" s="17">
        <f t="shared" si="3"/>
        <v>42080</v>
      </c>
      <c r="B205" s="31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</row>
    <row r="206" spans="1:246" x14ac:dyDescent="0.25">
      <c r="A206" s="17">
        <f t="shared" si="3"/>
        <v>42081</v>
      </c>
      <c r="B206" s="31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</row>
    <row r="207" spans="1:246" x14ac:dyDescent="0.25">
      <c r="A207" s="17">
        <f t="shared" si="3"/>
        <v>42082</v>
      </c>
      <c r="B207" s="31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</row>
    <row r="208" spans="1:246" x14ac:dyDescent="0.25">
      <c r="A208" s="17">
        <f t="shared" si="3"/>
        <v>42083</v>
      </c>
      <c r="B208" s="31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</row>
    <row r="209" spans="1:246" x14ac:dyDescent="0.25">
      <c r="A209" s="17">
        <f t="shared" si="3"/>
        <v>42084</v>
      </c>
      <c r="B209" s="31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</row>
    <row r="210" spans="1:246" x14ac:dyDescent="0.25">
      <c r="A210" s="17">
        <f t="shared" si="3"/>
        <v>42085</v>
      </c>
      <c r="B210" s="31">
        <v>4</v>
      </c>
      <c r="C210" s="6">
        <v>32</v>
      </c>
      <c r="D210" s="6"/>
      <c r="E210" s="6"/>
      <c r="F210" s="6"/>
      <c r="G210" s="6">
        <v>1</v>
      </c>
      <c r="H210" s="6">
        <v>3</v>
      </c>
      <c r="I210" s="6">
        <v>8</v>
      </c>
      <c r="J210" s="6"/>
      <c r="K210" s="6"/>
      <c r="L210" s="6"/>
      <c r="M210" s="6">
        <v>15</v>
      </c>
      <c r="N210" s="6">
        <v>65</v>
      </c>
      <c r="O210" s="6"/>
      <c r="P210" s="6"/>
      <c r="Q210" s="6"/>
      <c r="R210" s="6"/>
      <c r="S210" s="6"/>
      <c r="T210" s="6"/>
      <c r="U210" s="6"/>
      <c r="W210" s="6">
        <v>28</v>
      </c>
      <c r="X210" s="6">
        <v>3</v>
      </c>
      <c r="Y210" s="6">
        <v>7</v>
      </c>
      <c r="Z210" s="6">
        <v>21</v>
      </c>
      <c r="AA210" s="6">
        <v>48</v>
      </c>
      <c r="AB210" s="6">
        <v>4</v>
      </c>
      <c r="AC210" s="6">
        <v>8</v>
      </c>
      <c r="AD210" s="6" t="s">
        <v>100</v>
      </c>
      <c r="AE210" s="6">
        <v>7</v>
      </c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</row>
    <row r="211" spans="1:246" x14ac:dyDescent="0.25">
      <c r="A211" s="17">
        <f t="shared" si="3"/>
        <v>42086</v>
      </c>
      <c r="B211" s="31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1:246" x14ac:dyDescent="0.25">
      <c r="A212" s="17">
        <f t="shared" si="3"/>
        <v>42087</v>
      </c>
      <c r="B212" s="31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1:246" x14ac:dyDescent="0.25">
      <c r="A213" s="17">
        <f t="shared" si="3"/>
        <v>42088</v>
      </c>
      <c r="B213" s="31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1:246" x14ac:dyDescent="0.25">
      <c r="A214" s="17">
        <f t="shared" si="3"/>
        <v>42089</v>
      </c>
      <c r="B214" s="31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1:246" x14ac:dyDescent="0.25">
      <c r="A215" s="17">
        <f t="shared" si="3"/>
        <v>42090</v>
      </c>
      <c r="B215" s="31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1:246" x14ac:dyDescent="0.25">
      <c r="A216" s="17">
        <f t="shared" si="3"/>
        <v>42091</v>
      </c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</row>
    <row r="217" spans="1:246" x14ac:dyDescent="0.25">
      <c r="A217" s="17">
        <f t="shared" si="3"/>
        <v>42092</v>
      </c>
      <c r="B217" s="32">
        <v>3</v>
      </c>
      <c r="C217" s="32">
        <v>47</v>
      </c>
      <c r="D217" s="32"/>
      <c r="E217" s="32"/>
      <c r="F217" s="32"/>
      <c r="G217" s="32">
        <v>1</v>
      </c>
      <c r="H217" s="32">
        <v>3</v>
      </c>
      <c r="I217" s="32">
        <v>4</v>
      </c>
      <c r="J217" s="32"/>
      <c r="K217" s="32"/>
      <c r="L217" s="32"/>
      <c r="M217" s="32">
        <v>20</v>
      </c>
      <c r="N217" s="32">
        <v>66</v>
      </c>
      <c r="O217" s="32"/>
      <c r="P217" s="32"/>
      <c r="Q217" s="32"/>
      <c r="R217" s="32"/>
      <c r="S217" s="32"/>
      <c r="T217" s="32"/>
    </row>
    <row r="218" spans="1:246" x14ac:dyDescent="0.25">
      <c r="A218" s="17">
        <f t="shared" si="3"/>
        <v>42093</v>
      </c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</row>
    <row r="219" spans="1:246" x14ac:dyDescent="0.25">
      <c r="A219" s="17">
        <f t="shared" si="3"/>
        <v>42094</v>
      </c>
    </row>
    <row r="220" spans="1:246" x14ac:dyDescent="0.25">
      <c r="A220" s="17">
        <f t="shared" si="3"/>
        <v>42095</v>
      </c>
    </row>
    <row r="221" spans="1:246" x14ac:dyDescent="0.25">
      <c r="A221" s="17">
        <f t="shared" si="3"/>
        <v>42096</v>
      </c>
    </row>
    <row r="222" spans="1:246" x14ac:dyDescent="0.25">
      <c r="A222" s="17">
        <f t="shared" si="3"/>
        <v>42097</v>
      </c>
    </row>
    <row r="223" spans="1:246" x14ac:dyDescent="0.25">
      <c r="A223" s="17">
        <f t="shared" si="3"/>
        <v>42098</v>
      </c>
      <c r="B223">
        <v>0</v>
      </c>
      <c r="C223">
        <v>42</v>
      </c>
      <c r="G223">
        <v>0</v>
      </c>
      <c r="H223">
        <v>2</v>
      </c>
      <c r="I223">
        <v>4</v>
      </c>
      <c r="M223">
        <v>21</v>
      </c>
      <c r="N223">
        <v>97</v>
      </c>
    </row>
    <row r="224" spans="1:246" x14ac:dyDescent="0.25">
      <c r="A224" s="17">
        <f t="shared" si="3"/>
        <v>42099</v>
      </c>
      <c r="W224" s="6">
        <v>89</v>
      </c>
      <c r="X224" s="6">
        <v>0</v>
      </c>
      <c r="Y224" s="6">
        <v>15</v>
      </c>
      <c r="Z224" s="6">
        <v>134</v>
      </c>
      <c r="AA224" s="6">
        <v>63</v>
      </c>
      <c r="AB224" s="6">
        <v>6</v>
      </c>
      <c r="AC224" s="6">
        <v>12</v>
      </c>
      <c r="AE224" s="6">
        <v>34</v>
      </c>
    </row>
    <row r="225" spans="1:31" x14ac:dyDescent="0.25">
      <c r="A225" s="17">
        <f t="shared" si="3"/>
        <v>42100</v>
      </c>
    </row>
    <row r="226" spans="1:31" x14ac:dyDescent="0.25">
      <c r="A226" s="17">
        <f t="shared" si="3"/>
        <v>42101</v>
      </c>
    </row>
    <row r="227" spans="1:31" x14ac:dyDescent="0.25">
      <c r="A227" s="17">
        <f t="shared" si="3"/>
        <v>42102</v>
      </c>
    </row>
    <row r="228" spans="1:31" x14ac:dyDescent="0.25">
      <c r="A228" s="17">
        <f t="shared" si="3"/>
        <v>42103</v>
      </c>
    </row>
    <row r="229" spans="1:31" x14ac:dyDescent="0.25">
      <c r="A229" s="17">
        <f t="shared" si="3"/>
        <v>42104</v>
      </c>
    </row>
    <row r="230" spans="1:31" x14ac:dyDescent="0.25">
      <c r="A230" s="17">
        <f t="shared" si="3"/>
        <v>42105</v>
      </c>
    </row>
    <row r="231" spans="1:31" x14ac:dyDescent="0.25">
      <c r="A231" s="17">
        <f t="shared" si="3"/>
        <v>42106</v>
      </c>
      <c r="B231">
        <v>4</v>
      </c>
      <c r="C231">
        <v>86</v>
      </c>
      <c r="G231">
        <v>1</v>
      </c>
      <c r="H231">
        <v>1</v>
      </c>
      <c r="I231">
        <v>11</v>
      </c>
      <c r="M231">
        <v>31</v>
      </c>
      <c r="N231">
        <v>99</v>
      </c>
      <c r="W231" s="6">
        <v>46</v>
      </c>
      <c r="X231" s="6">
        <v>3</v>
      </c>
      <c r="Y231" s="6">
        <v>24</v>
      </c>
      <c r="Z231" s="6">
        <v>50</v>
      </c>
      <c r="AA231" s="6">
        <v>42</v>
      </c>
      <c r="AB231" s="6">
        <v>10</v>
      </c>
      <c r="AC231" s="6">
        <v>25</v>
      </c>
      <c r="AE231" s="6">
        <v>14</v>
      </c>
    </row>
    <row r="232" spans="1:31" x14ac:dyDescent="0.25">
      <c r="A232" s="17">
        <f t="shared" si="3"/>
        <v>42107</v>
      </c>
    </row>
    <row r="233" spans="1:31" x14ac:dyDescent="0.25">
      <c r="A233" s="17">
        <f t="shared" si="3"/>
        <v>42108</v>
      </c>
    </row>
    <row r="234" spans="1:31" x14ac:dyDescent="0.25">
      <c r="A234" s="17">
        <f t="shared" si="3"/>
        <v>42109</v>
      </c>
    </row>
    <row r="235" spans="1:31" x14ac:dyDescent="0.25">
      <c r="A235" s="17">
        <f t="shared" si="3"/>
        <v>42110</v>
      </c>
    </row>
    <row r="236" spans="1:31" x14ac:dyDescent="0.25">
      <c r="A236" s="17">
        <f t="shared" si="3"/>
        <v>42111</v>
      </c>
    </row>
    <row r="237" spans="1:31" x14ac:dyDescent="0.25">
      <c r="A237" s="17">
        <f t="shared" si="3"/>
        <v>42112</v>
      </c>
    </row>
    <row r="238" spans="1:31" x14ac:dyDescent="0.25">
      <c r="A238" s="17">
        <f t="shared" si="3"/>
        <v>42113</v>
      </c>
    </row>
    <row r="239" spans="1:31" x14ac:dyDescent="0.25">
      <c r="A239" s="17">
        <f t="shared" si="3"/>
        <v>42114</v>
      </c>
      <c r="B239" s="33" t="s">
        <v>99</v>
      </c>
      <c r="C239" t="s">
        <v>103</v>
      </c>
      <c r="G239" s="33" t="s">
        <v>99</v>
      </c>
      <c r="H239">
        <v>1</v>
      </c>
      <c r="I239">
        <v>8</v>
      </c>
      <c r="M239">
        <v>55</v>
      </c>
      <c r="N239">
        <v>137</v>
      </c>
      <c r="W239" s="6">
        <v>110</v>
      </c>
      <c r="X239" s="6">
        <v>4</v>
      </c>
      <c r="Y239" s="6">
        <v>5</v>
      </c>
      <c r="Z239" s="6">
        <v>150</v>
      </c>
      <c r="AA239" s="6">
        <v>31</v>
      </c>
      <c r="AB239" s="6" t="s">
        <v>100</v>
      </c>
      <c r="AC239" s="6">
        <v>4</v>
      </c>
      <c r="AE239" s="6">
        <v>12</v>
      </c>
    </row>
    <row r="240" spans="1:31" x14ac:dyDescent="0.25">
      <c r="A240" s="17">
        <f t="shared" si="3"/>
        <v>42115</v>
      </c>
    </row>
    <row r="241" spans="1:31" x14ac:dyDescent="0.25">
      <c r="A241" s="17">
        <f t="shared" si="3"/>
        <v>42116</v>
      </c>
    </row>
    <row r="242" spans="1:31" x14ac:dyDescent="0.25">
      <c r="A242" s="17">
        <f t="shared" si="3"/>
        <v>42117</v>
      </c>
    </row>
    <row r="243" spans="1:31" x14ac:dyDescent="0.25">
      <c r="A243" s="17">
        <f t="shared" si="3"/>
        <v>42118</v>
      </c>
    </row>
    <row r="244" spans="1:31" x14ac:dyDescent="0.25">
      <c r="A244" s="17">
        <f t="shared" si="3"/>
        <v>42119</v>
      </c>
    </row>
    <row r="245" spans="1:31" x14ac:dyDescent="0.25">
      <c r="A245" s="17">
        <f t="shared" si="3"/>
        <v>42120</v>
      </c>
    </row>
    <row r="246" spans="1:31" x14ac:dyDescent="0.25">
      <c r="A246" s="17">
        <f t="shared" si="3"/>
        <v>42121</v>
      </c>
      <c r="C246" t="s">
        <v>103</v>
      </c>
      <c r="H246">
        <v>0</v>
      </c>
      <c r="I246">
        <v>0</v>
      </c>
      <c r="M246">
        <v>97</v>
      </c>
      <c r="N246">
        <v>20</v>
      </c>
      <c r="W246" s="6">
        <v>119</v>
      </c>
      <c r="X246" s="6">
        <v>2</v>
      </c>
      <c r="Y246" s="6">
        <v>3</v>
      </c>
      <c r="Z246" s="6">
        <v>94</v>
      </c>
      <c r="AA246" s="6">
        <v>29</v>
      </c>
      <c r="AB246" t="s">
        <v>100</v>
      </c>
      <c r="AC246" s="6">
        <v>5</v>
      </c>
      <c r="AE246" s="6">
        <v>44</v>
      </c>
    </row>
    <row r="247" spans="1:31" x14ac:dyDescent="0.25">
      <c r="A247" s="17">
        <f t="shared" si="3"/>
        <v>42122</v>
      </c>
    </row>
    <row r="248" spans="1:31" x14ac:dyDescent="0.25">
      <c r="A248" s="17">
        <f t="shared" si="3"/>
        <v>42123</v>
      </c>
      <c r="AB248" t="s">
        <v>104</v>
      </c>
      <c r="AC248" t="s">
        <v>105</v>
      </c>
      <c r="AE248" t="s">
        <v>106</v>
      </c>
    </row>
    <row r="249" spans="1:31" x14ac:dyDescent="0.25">
      <c r="A249" s="17">
        <f t="shared" si="3"/>
        <v>42124</v>
      </c>
    </row>
    <row r="250" spans="1:31" x14ac:dyDescent="0.25">
      <c r="A250" s="17">
        <f t="shared" si="3"/>
        <v>42125</v>
      </c>
    </row>
    <row r="251" spans="1:31" x14ac:dyDescent="0.25">
      <c r="A251" s="17">
        <f t="shared" si="3"/>
        <v>42126</v>
      </c>
    </row>
    <row r="252" spans="1:31" x14ac:dyDescent="0.25">
      <c r="A252" s="17">
        <f t="shared" si="3"/>
        <v>42127</v>
      </c>
    </row>
    <row r="253" spans="1:31" x14ac:dyDescent="0.25">
      <c r="A253" s="17">
        <f t="shared" si="3"/>
        <v>42128</v>
      </c>
    </row>
    <row r="254" spans="1:31" x14ac:dyDescent="0.25">
      <c r="A254" s="17">
        <f t="shared" si="3"/>
        <v>42129</v>
      </c>
    </row>
    <row r="255" spans="1:31" x14ac:dyDescent="0.25">
      <c r="A255" s="17">
        <f t="shared" si="3"/>
        <v>42130</v>
      </c>
    </row>
    <row r="256" spans="1:31" x14ac:dyDescent="0.25">
      <c r="A256" s="17">
        <f t="shared" si="3"/>
        <v>42131</v>
      </c>
    </row>
    <row r="257" spans="1:1" x14ac:dyDescent="0.25">
      <c r="A257" s="17">
        <f t="shared" si="3"/>
        <v>42132</v>
      </c>
    </row>
    <row r="258" spans="1:1" x14ac:dyDescent="0.25">
      <c r="A258" s="17">
        <f t="shared" si="3"/>
        <v>42133</v>
      </c>
    </row>
    <row r="259" spans="1:1" x14ac:dyDescent="0.25">
      <c r="A259" s="17">
        <f t="shared" si="3"/>
        <v>42134</v>
      </c>
    </row>
    <row r="260" spans="1:1" x14ac:dyDescent="0.25">
      <c r="A260" s="17">
        <f t="shared" si="3"/>
        <v>42135</v>
      </c>
    </row>
    <row r="261" spans="1:1" x14ac:dyDescent="0.25">
      <c r="A261" s="17">
        <f t="shared" si="3"/>
        <v>42136</v>
      </c>
    </row>
    <row r="262" spans="1:1" x14ac:dyDescent="0.25">
      <c r="A262" s="17">
        <f t="shared" si="3"/>
        <v>42137</v>
      </c>
    </row>
    <row r="263" spans="1:1" x14ac:dyDescent="0.25">
      <c r="A263" s="17">
        <f t="shared" si="3"/>
        <v>42138</v>
      </c>
    </row>
    <row r="264" spans="1:1" x14ac:dyDescent="0.25">
      <c r="A264" s="17">
        <f t="shared" si="3"/>
        <v>42139</v>
      </c>
    </row>
    <row r="265" spans="1:1" x14ac:dyDescent="0.25">
      <c r="A265" s="17">
        <f t="shared" si="3"/>
        <v>42140</v>
      </c>
    </row>
    <row r="266" spans="1:1" x14ac:dyDescent="0.25">
      <c r="A266" s="17">
        <f t="shared" ref="A266:A323" si="4">+A265+1</f>
        <v>42141</v>
      </c>
    </row>
    <row r="267" spans="1:1" x14ac:dyDescent="0.25">
      <c r="A267" s="17">
        <f t="shared" si="4"/>
        <v>42142</v>
      </c>
    </row>
    <row r="268" spans="1:1" x14ac:dyDescent="0.25">
      <c r="A268" s="17">
        <f t="shared" si="4"/>
        <v>42143</v>
      </c>
    </row>
    <row r="269" spans="1:1" x14ac:dyDescent="0.25">
      <c r="A269" s="17">
        <f t="shared" si="4"/>
        <v>42144</v>
      </c>
    </row>
    <row r="270" spans="1:1" x14ac:dyDescent="0.25">
      <c r="A270" s="17">
        <f t="shared" si="4"/>
        <v>42145</v>
      </c>
    </row>
    <row r="271" spans="1:1" x14ac:dyDescent="0.25">
      <c r="A271" s="17">
        <f t="shared" si="4"/>
        <v>42146</v>
      </c>
    </row>
    <row r="272" spans="1:1" x14ac:dyDescent="0.25">
      <c r="A272" s="17">
        <f t="shared" si="4"/>
        <v>42147</v>
      </c>
    </row>
    <row r="273" spans="1:1" x14ac:dyDescent="0.25">
      <c r="A273" s="17">
        <f t="shared" si="4"/>
        <v>42148</v>
      </c>
    </row>
    <row r="274" spans="1:1" x14ac:dyDescent="0.25">
      <c r="A274" s="17">
        <f t="shared" si="4"/>
        <v>42149</v>
      </c>
    </row>
    <row r="275" spans="1:1" x14ac:dyDescent="0.25">
      <c r="A275" s="17">
        <f t="shared" si="4"/>
        <v>42150</v>
      </c>
    </row>
    <row r="276" spans="1:1" x14ac:dyDescent="0.25">
      <c r="A276" s="17">
        <f t="shared" si="4"/>
        <v>42151</v>
      </c>
    </row>
    <row r="277" spans="1:1" x14ac:dyDescent="0.25">
      <c r="A277" s="17">
        <f t="shared" si="4"/>
        <v>42152</v>
      </c>
    </row>
    <row r="278" spans="1:1" x14ac:dyDescent="0.25">
      <c r="A278" s="17">
        <f t="shared" si="4"/>
        <v>42153</v>
      </c>
    </row>
    <row r="279" spans="1:1" x14ac:dyDescent="0.25">
      <c r="A279" s="17">
        <f t="shared" si="4"/>
        <v>42154</v>
      </c>
    </row>
    <row r="280" spans="1:1" x14ac:dyDescent="0.25">
      <c r="A280" s="17">
        <f t="shared" si="4"/>
        <v>42155</v>
      </c>
    </row>
    <row r="281" spans="1:1" x14ac:dyDescent="0.25">
      <c r="A281" s="17">
        <f t="shared" si="4"/>
        <v>42156</v>
      </c>
    </row>
    <row r="282" spans="1:1" x14ac:dyDescent="0.25">
      <c r="A282" s="17">
        <f t="shared" si="4"/>
        <v>42157</v>
      </c>
    </row>
    <row r="283" spans="1:1" x14ac:dyDescent="0.25">
      <c r="A283" s="17">
        <f t="shared" si="4"/>
        <v>42158</v>
      </c>
    </row>
    <row r="284" spans="1:1" x14ac:dyDescent="0.25">
      <c r="A284" s="17">
        <f t="shared" si="4"/>
        <v>42159</v>
      </c>
    </row>
    <row r="285" spans="1:1" x14ac:dyDescent="0.25">
      <c r="A285" s="17">
        <f t="shared" si="4"/>
        <v>42160</v>
      </c>
    </row>
    <row r="286" spans="1:1" x14ac:dyDescent="0.25">
      <c r="A286" s="17">
        <f t="shared" si="4"/>
        <v>42161</v>
      </c>
    </row>
    <row r="287" spans="1:1" x14ac:dyDescent="0.25">
      <c r="A287" s="17">
        <f t="shared" si="4"/>
        <v>42162</v>
      </c>
    </row>
    <row r="288" spans="1:1" x14ac:dyDescent="0.25">
      <c r="A288" s="17">
        <f t="shared" si="4"/>
        <v>42163</v>
      </c>
    </row>
    <row r="289" spans="1:1" x14ac:dyDescent="0.25">
      <c r="A289" s="17">
        <f t="shared" si="4"/>
        <v>42164</v>
      </c>
    </row>
    <row r="290" spans="1:1" x14ac:dyDescent="0.25">
      <c r="A290" s="17">
        <f t="shared" si="4"/>
        <v>42165</v>
      </c>
    </row>
    <row r="291" spans="1:1" x14ac:dyDescent="0.25">
      <c r="A291" s="17">
        <f t="shared" si="4"/>
        <v>42166</v>
      </c>
    </row>
    <row r="292" spans="1:1" x14ac:dyDescent="0.25">
      <c r="A292" s="17">
        <f t="shared" si="4"/>
        <v>42167</v>
      </c>
    </row>
    <row r="293" spans="1:1" x14ac:dyDescent="0.25">
      <c r="A293" s="17">
        <f t="shared" si="4"/>
        <v>42168</v>
      </c>
    </row>
    <row r="294" spans="1:1" x14ac:dyDescent="0.25">
      <c r="A294" s="17">
        <f t="shared" si="4"/>
        <v>42169</v>
      </c>
    </row>
    <row r="295" spans="1:1" x14ac:dyDescent="0.25">
      <c r="A295" s="17">
        <f t="shared" si="4"/>
        <v>42170</v>
      </c>
    </row>
    <row r="296" spans="1:1" x14ac:dyDescent="0.25">
      <c r="A296" s="17">
        <f t="shared" si="4"/>
        <v>42171</v>
      </c>
    </row>
    <row r="297" spans="1:1" x14ac:dyDescent="0.25">
      <c r="A297" s="17">
        <f t="shared" si="4"/>
        <v>42172</v>
      </c>
    </row>
    <row r="298" spans="1:1" x14ac:dyDescent="0.25">
      <c r="A298" s="17">
        <f t="shared" si="4"/>
        <v>42173</v>
      </c>
    </row>
    <row r="299" spans="1:1" x14ac:dyDescent="0.25">
      <c r="A299" s="17">
        <f t="shared" si="4"/>
        <v>42174</v>
      </c>
    </row>
    <row r="300" spans="1:1" x14ac:dyDescent="0.25">
      <c r="A300" s="17">
        <f t="shared" si="4"/>
        <v>42175</v>
      </c>
    </row>
    <row r="301" spans="1:1" x14ac:dyDescent="0.25">
      <c r="A301" s="17">
        <f t="shared" si="4"/>
        <v>42176</v>
      </c>
    </row>
    <row r="302" spans="1:1" x14ac:dyDescent="0.25">
      <c r="A302" s="17">
        <f t="shared" si="4"/>
        <v>42177</v>
      </c>
    </row>
    <row r="303" spans="1:1" x14ac:dyDescent="0.25">
      <c r="A303" s="17">
        <f t="shared" si="4"/>
        <v>42178</v>
      </c>
    </row>
    <row r="304" spans="1:1" x14ac:dyDescent="0.25">
      <c r="A304" s="17">
        <f t="shared" si="4"/>
        <v>42179</v>
      </c>
    </row>
    <row r="305" spans="1:1" x14ac:dyDescent="0.25">
      <c r="A305" s="17">
        <f t="shared" si="4"/>
        <v>42180</v>
      </c>
    </row>
    <row r="306" spans="1:1" x14ac:dyDescent="0.25">
      <c r="A306" s="17">
        <f t="shared" si="4"/>
        <v>42181</v>
      </c>
    </row>
    <row r="307" spans="1:1" x14ac:dyDescent="0.25">
      <c r="A307" s="17">
        <f t="shared" si="4"/>
        <v>42182</v>
      </c>
    </row>
    <row r="308" spans="1:1" x14ac:dyDescent="0.25">
      <c r="A308" s="17">
        <f t="shared" si="4"/>
        <v>42183</v>
      </c>
    </row>
    <row r="309" spans="1:1" x14ac:dyDescent="0.25">
      <c r="A309" s="17">
        <f t="shared" si="4"/>
        <v>42184</v>
      </c>
    </row>
    <row r="310" spans="1:1" x14ac:dyDescent="0.25">
      <c r="A310" s="17">
        <f t="shared" si="4"/>
        <v>42185</v>
      </c>
    </row>
    <row r="311" spans="1:1" x14ac:dyDescent="0.25">
      <c r="A311" s="17">
        <f t="shared" si="4"/>
        <v>42186</v>
      </c>
    </row>
    <row r="312" spans="1:1" x14ac:dyDescent="0.25">
      <c r="A312" s="17">
        <f t="shared" si="4"/>
        <v>42187</v>
      </c>
    </row>
    <row r="313" spans="1:1" x14ac:dyDescent="0.25">
      <c r="A313" s="17">
        <f t="shared" si="4"/>
        <v>42188</v>
      </c>
    </row>
    <row r="314" spans="1:1" x14ac:dyDescent="0.25">
      <c r="A314" s="17">
        <f t="shared" si="4"/>
        <v>42189</v>
      </c>
    </row>
    <row r="315" spans="1:1" x14ac:dyDescent="0.25">
      <c r="A315" s="17">
        <f t="shared" si="4"/>
        <v>42190</v>
      </c>
    </row>
    <row r="316" spans="1:1" x14ac:dyDescent="0.25">
      <c r="A316" s="17">
        <f t="shared" si="4"/>
        <v>42191</v>
      </c>
    </row>
    <row r="317" spans="1:1" x14ac:dyDescent="0.25">
      <c r="A317" s="17">
        <f t="shared" si="4"/>
        <v>42192</v>
      </c>
    </row>
    <row r="318" spans="1:1" x14ac:dyDescent="0.25">
      <c r="A318" s="17">
        <f t="shared" si="4"/>
        <v>42193</v>
      </c>
    </row>
    <row r="319" spans="1:1" x14ac:dyDescent="0.25">
      <c r="A319" s="17">
        <f t="shared" si="4"/>
        <v>42194</v>
      </c>
    </row>
    <row r="320" spans="1:1" x14ac:dyDescent="0.25">
      <c r="A320" s="17">
        <f t="shared" si="4"/>
        <v>42195</v>
      </c>
    </row>
    <row r="321" spans="1:1" x14ac:dyDescent="0.25">
      <c r="A321" s="17">
        <f t="shared" si="4"/>
        <v>42196</v>
      </c>
    </row>
    <row r="322" spans="1:1" x14ac:dyDescent="0.25">
      <c r="A322" s="17">
        <f t="shared" si="4"/>
        <v>42197</v>
      </c>
    </row>
    <row r="323" spans="1:1" x14ac:dyDescent="0.25">
      <c r="A323" s="17">
        <f t="shared" si="4"/>
        <v>42198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7" sqref="B7"/>
    </sheetView>
  </sheetViews>
  <sheetFormatPr defaultRowHeight="15" x14ac:dyDescent="0.25"/>
  <cols>
    <col min="1" max="1" width="9.42578125" bestFit="1" customWidth="1"/>
    <col min="2" max="2" width="82.5703125" customWidth="1"/>
  </cols>
  <sheetData>
    <row r="1" spans="1:2" x14ac:dyDescent="0.25">
      <c r="A1" s="39" t="s">
        <v>107</v>
      </c>
    </row>
    <row r="2" spans="1:2" x14ac:dyDescent="0.25">
      <c r="A2" s="37">
        <v>42077</v>
      </c>
      <c r="B2" s="38" t="s">
        <v>108</v>
      </c>
    </row>
    <row r="3" spans="1:2" ht="45" x14ac:dyDescent="0.25">
      <c r="A3" s="37">
        <v>42387</v>
      </c>
      <c r="B3" s="38" t="s">
        <v>109</v>
      </c>
    </row>
    <row r="4" spans="1:2" ht="30" x14ac:dyDescent="0.25">
      <c r="A4" s="37" t="s">
        <v>110</v>
      </c>
      <c r="B4" s="38" t="s">
        <v>111</v>
      </c>
    </row>
    <row r="5" spans="1:2" ht="16.5" customHeight="1" x14ac:dyDescent="0.25">
      <c r="A5" s="1">
        <v>42458</v>
      </c>
      <c r="B5" s="38" t="s">
        <v>112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invoerblad</vt:lpstr>
      <vt:lpstr>rekenblad</vt:lpstr>
      <vt:lpstr>Rapport Exponentieel</vt:lpstr>
      <vt:lpstr>Rapport Lineair</vt:lpstr>
      <vt:lpstr>Rapport Logistisch</vt:lpstr>
      <vt:lpstr>DataHe</vt:lpstr>
      <vt:lpstr>Historie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Egbert</dc:creator>
  <cp:keywords/>
  <dc:description/>
  <cp:lastModifiedBy>WB</cp:lastModifiedBy>
  <cp:revision/>
  <dcterms:created xsi:type="dcterms:W3CDTF">2014-08-22T15:03:49Z</dcterms:created>
  <dcterms:modified xsi:type="dcterms:W3CDTF">2019-01-13T18:19:15Z</dcterms:modified>
  <cp:category/>
  <cp:contentStatus/>
</cp:coreProperties>
</file>